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5955" windowWidth="19260" windowHeight="6015" tabRatio="888"/>
  </bookViews>
  <sheets>
    <sheet name="원가계산서" sheetId="13" r:id="rId1"/>
    <sheet name="공종별집계표" sheetId="12" r:id="rId2"/>
    <sheet name="내역명세서" sheetId="11" r:id="rId3"/>
  </sheets>
  <definedNames>
    <definedName name="_xlnm.Print_Area" localSheetId="1">공종별집계표!$A$1:$M$6</definedName>
    <definedName name="_xlnm.Print_Area" localSheetId="2">내역명세서!$A$1:$M$33</definedName>
    <definedName name="_xlnm.Print_Area" localSheetId="0">원가계산서!$A$1:$F$31</definedName>
    <definedName name="_xlnm.Print_Titles" localSheetId="1">공종별집계표!$1:$4</definedName>
    <definedName name="_xlnm.Print_Titles" localSheetId="2">내역명세서!$1:$4</definedName>
    <definedName name="_xlnm.Print_Titles" localSheetId="0">원가계산서!$1:$4</definedName>
  </definedNames>
  <calcPr calcId="125725"/>
</workbook>
</file>

<file path=xl/calcChain.xml><?xml version="1.0" encoding="utf-8"?>
<calcChain xmlns="http://schemas.openxmlformats.org/spreadsheetml/2006/main">
  <c r="K19" i="11"/>
  <c r="K20"/>
  <c r="K21"/>
  <c r="F19"/>
  <c r="L19" s="1"/>
  <c r="F20"/>
  <c r="L20" s="1"/>
  <c r="F21"/>
  <c r="L21" s="1"/>
  <c r="J14"/>
  <c r="AK18"/>
  <c r="AJ18"/>
  <c r="AI18"/>
  <c r="AH18"/>
  <c r="AG18"/>
  <c r="AF18"/>
  <c r="AE18"/>
  <c r="AD18"/>
  <c r="AC18"/>
  <c r="AB18"/>
  <c r="AA18"/>
  <c r="Z18"/>
  <c r="Y18"/>
  <c r="X18"/>
  <c r="W18"/>
  <c r="V18"/>
  <c r="U18"/>
  <c r="T18"/>
  <c r="S18"/>
  <c r="J18"/>
  <c r="R18" s="1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S17"/>
  <c r="J17"/>
  <c r="R17" s="1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J16"/>
  <c r="R16" s="1"/>
  <c r="AK15"/>
  <c r="AJ15"/>
  <c r="AI15"/>
  <c r="AH15"/>
  <c r="AG15"/>
  <c r="AF15"/>
  <c r="AE15"/>
  <c r="AD15"/>
  <c r="AC15"/>
  <c r="AB15"/>
  <c r="AA15"/>
  <c r="Z15"/>
  <c r="Y15"/>
  <c r="X15"/>
  <c r="W15"/>
  <c r="V15"/>
  <c r="U15"/>
  <c r="T15"/>
  <c r="S15"/>
  <c r="J15"/>
  <c r="R15" s="1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J13"/>
  <c r="R13" s="1"/>
  <c r="A2"/>
  <c r="A2" i="12"/>
  <c r="B5"/>
  <c r="A5"/>
  <c r="J22" i="11" l="1"/>
  <c r="AL31"/>
  <c r="F30"/>
  <c r="H30"/>
  <c r="J30"/>
  <c r="R30"/>
  <c r="S30"/>
  <c r="T30"/>
  <c r="U30"/>
  <c r="V30"/>
  <c r="W30"/>
  <c r="Y30"/>
  <c r="Z30"/>
  <c r="AA30"/>
  <c r="AB30"/>
  <c r="AC30"/>
  <c r="AD30"/>
  <c r="AE30"/>
  <c r="AF30"/>
  <c r="AG30"/>
  <c r="AH30"/>
  <c r="AI30"/>
  <c r="AJ30"/>
  <c r="AK30"/>
  <c r="AL28"/>
  <c r="J27"/>
  <c r="R27" s="1"/>
  <c r="S27"/>
  <c r="T27"/>
  <c r="U27"/>
  <c r="V27"/>
  <c r="W27"/>
  <c r="X27"/>
  <c r="Y27"/>
  <c r="Z27"/>
  <c r="AA27"/>
  <c r="AB27"/>
  <c r="AC27"/>
  <c r="AD27"/>
  <c r="AE27"/>
  <c r="AF27"/>
  <c r="AG27"/>
  <c r="AH27"/>
  <c r="AI27"/>
  <c r="AJ27"/>
  <c r="AK27"/>
  <c r="F25"/>
  <c r="J25"/>
  <c r="S25"/>
  <c r="T25"/>
  <c r="U25"/>
  <c r="V25"/>
  <c r="W25"/>
  <c r="X25"/>
  <c r="Y25"/>
  <c r="Z25"/>
  <c r="AA25"/>
  <c r="AB25"/>
  <c r="AC25"/>
  <c r="AD25"/>
  <c r="AE25"/>
  <c r="AF25"/>
  <c r="AG25"/>
  <c r="AH25"/>
  <c r="AI25"/>
  <c r="AJ25"/>
  <c r="AK25"/>
  <c r="AL23"/>
  <c r="R22"/>
  <c r="S22"/>
  <c r="T22"/>
  <c r="U22"/>
  <c r="V22"/>
  <c r="W22"/>
  <c r="X22"/>
  <c r="Y22"/>
  <c r="Z22"/>
  <c r="AA22"/>
  <c r="AB22"/>
  <c r="AC22"/>
  <c r="AD22"/>
  <c r="AE22"/>
  <c r="AF22"/>
  <c r="AG22"/>
  <c r="AH22"/>
  <c r="AI22"/>
  <c r="AJ22"/>
  <c r="AK22"/>
  <c r="J12"/>
  <c r="R12" s="1"/>
  <c r="S12"/>
  <c r="T12"/>
  <c r="U12"/>
  <c r="V12"/>
  <c r="W12"/>
  <c r="X12"/>
  <c r="Y12"/>
  <c r="Z12"/>
  <c r="AA12"/>
  <c r="AB12"/>
  <c r="AC12"/>
  <c r="AD12"/>
  <c r="AE12"/>
  <c r="AF12"/>
  <c r="AG12"/>
  <c r="AH12"/>
  <c r="AI12"/>
  <c r="AJ12"/>
  <c r="AK12"/>
  <c r="J11"/>
  <c r="J23" s="1"/>
  <c r="J32" s="1"/>
  <c r="S11"/>
  <c r="T11"/>
  <c r="U11"/>
  <c r="V11"/>
  <c r="W11"/>
  <c r="X11"/>
  <c r="Y11"/>
  <c r="Z11"/>
  <c r="AA11"/>
  <c r="AB11"/>
  <c r="AC11"/>
  <c r="AD11"/>
  <c r="AE11"/>
  <c r="AF11"/>
  <c r="AG11"/>
  <c r="AH11"/>
  <c r="AI11"/>
  <c r="AJ11"/>
  <c r="AK11"/>
  <c r="AL9"/>
  <c r="AL5" i="12" s="1"/>
  <c r="J8" i="11"/>
  <c r="R8" s="1"/>
  <c r="S8"/>
  <c r="T8"/>
  <c r="U8"/>
  <c r="V8"/>
  <c r="W8"/>
  <c r="X8"/>
  <c r="Y8"/>
  <c r="Z8"/>
  <c r="AA8"/>
  <c r="AB8"/>
  <c r="AC8"/>
  <c r="AD8"/>
  <c r="AE8"/>
  <c r="AF8"/>
  <c r="AG8"/>
  <c r="AH8"/>
  <c r="AI8"/>
  <c r="AJ8"/>
  <c r="AK8"/>
  <c r="F7"/>
  <c r="J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R25" l="1"/>
  <c r="R11"/>
  <c r="J9"/>
  <c r="AH31"/>
  <c r="AD31"/>
  <c r="T31"/>
  <c r="AF9"/>
  <c r="AF5" i="12" s="1"/>
  <c r="X9" i="11"/>
  <c r="X5" i="12" s="1"/>
  <c r="T9" i="11"/>
  <c r="T5" i="12" s="1"/>
  <c r="AJ9" i="11"/>
  <c r="AJ5" i="12" s="1"/>
  <c r="AB9" i="11"/>
  <c r="AB5" i="12" s="1"/>
  <c r="Y9" i="11"/>
  <c r="Y5" i="12" s="1"/>
  <c r="S9" i="11"/>
  <c r="S5" i="12" s="1"/>
  <c r="AI31" i="11"/>
  <c r="AE31"/>
  <c r="AA31"/>
  <c r="V31"/>
  <c r="R31"/>
  <c r="R7"/>
  <c r="Y28"/>
  <c r="J28"/>
  <c r="Z31"/>
  <c r="U31"/>
  <c r="L30"/>
  <c r="X28"/>
  <c r="S28"/>
  <c r="U28"/>
  <c r="U9"/>
  <c r="U5" i="12" s="1"/>
  <c r="Z28" i="11"/>
  <c r="V28"/>
  <c r="AI9"/>
  <c r="AI5" i="12" s="1"/>
  <c r="AE9" i="11"/>
  <c r="AE5" i="12" s="1"/>
  <c r="AA9" i="11"/>
  <c r="AA5" i="12" s="1"/>
  <c r="W9" i="11"/>
  <c r="W5" i="12" s="1"/>
  <c r="AK28" i="11"/>
  <c r="AG28"/>
  <c r="AC28"/>
  <c r="AF28"/>
  <c r="T28"/>
  <c r="AJ28"/>
  <c r="AB28"/>
  <c r="AH28"/>
  <c r="AD28"/>
  <c r="AJ23"/>
  <c r="AF23"/>
  <c r="AB23"/>
  <c r="T23"/>
  <c r="AI23"/>
  <c r="AE23"/>
  <c r="AA23"/>
  <c r="W23"/>
  <c r="Y23"/>
  <c r="AK31"/>
  <c r="AG31"/>
  <c r="AC31"/>
  <c r="Y31"/>
  <c r="AL6" i="12"/>
  <c r="AK9" i="11"/>
  <c r="AK5" i="12" s="1"/>
  <c r="AG9" i="11"/>
  <c r="AG5" i="12" s="1"/>
  <c r="AC9" i="11"/>
  <c r="AC5" i="12" s="1"/>
  <c r="S23" i="11"/>
  <c r="AH9"/>
  <c r="AH5" i="12" s="1"/>
  <c r="AD9" i="11"/>
  <c r="AD5" i="12" s="1"/>
  <c r="Z9" i="11"/>
  <c r="Z5" i="12" s="1"/>
  <c r="V9" i="11"/>
  <c r="V5" i="12" s="1"/>
  <c r="X23" i="11"/>
  <c r="AI28"/>
  <c r="AE28"/>
  <c r="AA28"/>
  <c r="W28"/>
  <c r="AJ31"/>
  <c r="AF31"/>
  <c r="AB31"/>
  <c r="W31"/>
  <c r="S31"/>
  <c r="AK23"/>
  <c r="AG23"/>
  <c r="AC23"/>
  <c r="U23"/>
  <c r="AH23"/>
  <c r="AD23"/>
  <c r="Z23"/>
  <c r="V23"/>
  <c r="K30"/>
  <c r="X30" l="1"/>
  <c r="R28"/>
  <c r="R9"/>
  <c r="R5" i="12" s="1"/>
  <c r="T6"/>
  <c r="E8" i="13" s="1"/>
  <c r="U6" i="12"/>
  <c r="Y6"/>
  <c r="S6"/>
  <c r="AK6"/>
  <c r="Z6"/>
  <c r="AC6"/>
  <c r="V6"/>
  <c r="AJ6"/>
  <c r="AE6"/>
  <c r="AA6"/>
  <c r="AI6"/>
  <c r="AH6"/>
  <c r="W6"/>
  <c r="AB6"/>
  <c r="AF6"/>
  <c r="AD6"/>
  <c r="AG6"/>
  <c r="H17" i="11"/>
  <c r="H18"/>
  <c r="H27" l="1"/>
  <c r="H8"/>
  <c r="H11"/>
  <c r="H26" l="1"/>
  <c r="L26" s="1"/>
  <c r="K26"/>
  <c r="J31"/>
  <c r="E28" i="13" s="1"/>
  <c r="H31" i="11"/>
  <c r="F18" l="1"/>
  <c r="L18" s="1"/>
  <c r="K18"/>
  <c r="K17"/>
  <c r="F17"/>
  <c r="L17" s="1"/>
  <c r="H12"/>
  <c r="H7"/>
  <c r="H9" s="1"/>
  <c r="K7"/>
  <c r="F27"/>
  <c r="F28" s="1"/>
  <c r="K27"/>
  <c r="H25"/>
  <c r="H28" s="1"/>
  <c r="K25"/>
  <c r="F8"/>
  <c r="K8"/>
  <c r="H22" l="1"/>
  <c r="I5" i="12"/>
  <c r="J5" s="1"/>
  <c r="F9" i="11"/>
  <c r="L8"/>
  <c r="L27"/>
  <c r="L25"/>
  <c r="L7"/>
  <c r="L28" l="1"/>
  <c r="L9"/>
  <c r="K11"/>
  <c r="F11"/>
  <c r="L11" l="1"/>
  <c r="F31" l="1"/>
  <c r="L31" l="1"/>
  <c r="X31" l="1"/>
  <c r="X6" i="12" s="1"/>
  <c r="F22" i="11"/>
  <c r="L22" s="1"/>
  <c r="K22"/>
  <c r="F12"/>
  <c r="K12"/>
  <c r="F16" l="1"/>
  <c r="F15"/>
  <c r="L12"/>
  <c r="F13" l="1"/>
  <c r="F14"/>
  <c r="F23" l="1"/>
  <c r="F32" l="1"/>
  <c r="E5" i="12" s="1"/>
  <c r="H15" i="11"/>
  <c r="K15"/>
  <c r="L15" l="1"/>
  <c r="H16" l="1"/>
  <c r="L16" s="1"/>
  <c r="K16"/>
  <c r="H14" l="1"/>
  <c r="L14" s="1"/>
  <c r="K14"/>
  <c r="H13"/>
  <c r="K13"/>
  <c r="L13" l="1"/>
  <c r="L23" s="1"/>
  <c r="H23"/>
  <c r="H32" l="1"/>
  <c r="G5" i="12" s="1"/>
  <c r="R23" i="11" l="1"/>
  <c r="R6" i="12" s="1"/>
  <c r="L32" i="11"/>
  <c r="K5" i="12" s="1"/>
  <c r="J6" l="1"/>
  <c r="E13" i="13" s="1"/>
  <c r="F5" i="12" l="1"/>
  <c r="F6" s="1"/>
  <c r="E6" i="13" s="1"/>
  <c r="H5" i="12"/>
  <c r="H6" s="1"/>
  <c r="E10" i="13" s="1"/>
  <c r="E11" l="1"/>
  <c r="L5" i="12"/>
  <c r="L6" s="1"/>
  <c r="E12" i="13" l="1"/>
  <c r="E14" l="1"/>
  <c r="E15"/>
  <c r="E9" l="1"/>
  <c r="E21" l="1"/>
  <c r="E22"/>
  <c r="E24" l="1"/>
  <c r="E26" l="1"/>
  <c r="E27" s="1"/>
  <c r="E25"/>
  <c r="E29" l="1"/>
  <c r="E30" l="1"/>
  <c r="E31" s="1"/>
</calcChain>
</file>

<file path=xl/sharedStrings.xml><?xml version="1.0" encoding="utf-8"?>
<sst xmlns="http://schemas.openxmlformats.org/spreadsheetml/2006/main" count="246" uniqueCount="136">
  <si>
    <t>단위</t>
  </si>
  <si>
    <t>M2</t>
  </si>
  <si>
    <t/>
  </si>
  <si>
    <t>M</t>
  </si>
  <si>
    <t>폐자재처리수수료</t>
  </si>
  <si>
    <t>수  량</t>
  </si>
  <si>
    <t>단  가</t>
  </si>
  <si>
    <t>금   액</t>
  </si>
  <si>
    <t>손료요율</t>
  </si>
  <si>
    <t>손료구분</t>
  </si>
  <si>
    <t>적용구분</t>
  </si>
  <si>
    <t>합계구분</t>
  </si>
  <si>
    <t>기계경비</t>
  </si>
  <si>
    <t>합  계</t>
  </si>
  <si>
    <t>식</t>
  </si>
  <si>
    <t>비    고</t>
  </si>
  <si>
    <t>재  료  비</t>
  </si>
  <si>
    <t>노  무  비</t>
  </si>
  <si>
    <t>경      비</t>
  </si>
  <si>
    <t>합      계</t>
  </si>
  <si>
    <t>3개월,1단(2m)</t>
  </si>
  <si>
    <t>1대</t>
  </si>
  <si>
    <t>2단</t>
  </si>
  <si>
    <t>3단</t>
  </si>
  <si>
    <t>금    액</t>
  </si>
  <si>
    <t>건축물현장정리</t>
  </si>
  <si>
    <t>이동식강관말비계</t>
  </si>
  <si>
    <t>천정마감 보수</t>
  </si>
  <si>
    <t>서랍장제작설치</t>
  </si>
  <si>
    <t>미드라인철거</t>
  </si>
  <si>
    <t>내       역       서</t>
  </si>
  <si>
    <t>품      명</t>
  </si>
  <si>
    <t>규      격</t>
  </si>
  <si>
    <t>비고</t>
  </si>
  <si>
    <t>운반비</t>
  </si>
  <si>
    <t>작업부산물</t>
  </si>
  <si>
    <t>관급</t>
  </si>
  <si>
    <t>외주비</t>
  </si>
  <si>
    <t>장비비</t>
  </si>
  <si>
    <t>폐기물처리비</t>
  </si>
  <si>
    <t>가설비</t>
  </si>
  <si>
    <t>잡비제외분</t>
  </si>
  <si>
    <t>사급자재대</t>
  </si>
  <si>
    <t>관급자재대</t>
  </si>
  <si>
    <t>사용자항목1</t>
  </si>
  <si>
    <t>사용자항목2</t>
  </si>
  <si>
    <t>사용자항목3</t>
  </si>
  <si>
    <t>사용자항목4</t>
  </si>
  <si>
    <t>사용자항목5</t>
  </si>
  <si>
    <t>사용자항목6</t>
  </si>
  <si>
    <t>사용자항목7</t>
  </si>
  <si>
    <t>사용자항목8</t>
  </si>
  <si>
    <t>사용자항목9</t>
  </si>
  <si>
    <t>간접재료비</t>
  </si>
  <si>
    <t>1. 가설공사</t>
  </si>
  <si>
    <t>2. 수장공사</t>
  </si>
  <si>
    <t>3. 철거공사</t>
  </si>
  <si>
    <t>4. 폐기물처리비</t>
  </si>
  <si>
    <t>집      계      표</t>
  </si>
  <si>
    <t>수 량</t>
  </si>
  <si>
    <t>공 사 원 가 계 산 서</t>
  </si>
  <si>
    <t>구    성   비</t>
  </si>
  <si>
    <t>금      액</t>
  </si>
  <si>
    <t>직   접   재  료  비</t>
  </si>
  <si>
    <t>간   접   재  료  비</t>
  </si>
  <si>
    <t>작업설.부산물 등(△)</t>
  </si>
  <si>
    <t xml:space="preserve"> 소               계</t>
  </si>
  <si>
    <t>직   접   노  무  비</t>
  </si>
  <si>
    <t>간   접   노  무  비</t>
  </si>
  <si>
    <t>소                계</t>
  </si>
  <si>
    <t>기    계    경    비</t>
  </si>
  <si>
    <t>산  재  보   험   료</t>
  </si>
  <si>
    <t>고  용  보   험   료</t>
  </si>
  <si>
    <t>건  강  보   험   료</t>
  </si>
  <si>
    <t>연  금  보   험   료</t>
  </si>
  <si>
    <t>노인 장기 요양보험료</t>
  </si>
  <si>
    <t>퇴 직 공 제 부 금 비</t>
  </si>
  <si>
    <t>안  전   관   리  비</t>
  </si>
  <si>
    <t>기    타    경    비</t>
  </si>
  <si>
    <t>환  경  보   전   비</t>
  </si>
  <si>
    <t>건설하도급보증수수료</t>
  </si>
  <si>
    <t xml:space="preserve">         계</t>
  </si>
  <si>
    <t>일  반   관   리  비</t>
  </si>
  <si>
    <t>이                윤</t>
  </si>
  <si>
    <t>폐  기  물  처 리 비</t>
  </si>
  <si>
    <t>총       원       가</t>
  </si>
  <si>
    <t>부   가   가  치  세</t>
  </si>
  <si>
    <t>도    급    금    액</t>
  </si>
  <si>
    <t>순  공  사  원  가</t>
  </si>
  <si>
    <t>재료비</t>
  </si>
  <si>
    <t>노무비</t>
  </si>
  <si>
    <t>경  비</t>
  </si>
  <si>
    <t>재사용</t>
  </si>
  <si>
    <t>천정틀 보강</t>
  </si>
  <si>
    <t>400*50</t>
  </si>
  <si>
    <t xml:space="preserve">                            구  분
 비   목</t>
    <phoneticPr fontId="1" type="noConversion"/>
  </si>
  <si>
    <t>우체국카운터(금융)</t>
    <phoneticPr fontId="1" type="noConversion"/>
  </si>
  <si>
    <t>천정재 해체 후 재설치</t>
    <phoneticPr fontId="1" type="noConversion"/>
  </si>
  <si>
    <t>우체국카운터(우편)</t>
    <phoneticPr fontId="1" type="noConversion"/>
  </si>
  <si>
    <t>set</t>
    <phoneticPr fontId="1" type="noConversion"/>
  </si>
  <si>
    <t>우체국카운터(장애인)</t>
    <phoneticPr fontId="1" type="noConversion"/>
  </si>
  <si>
    <t>EA</t>
    <phoneticPr fontId="1" type="noConversion"/>
  </si>
  <si>
    <t>소 계</t>
    <phoneticPr fontId="1" type="noConversion"/>
  </si>
  <si>
    <t>합 계</t>
    <phoneticPr fontId="1" type="noConversion"/>
  </si>
  <si>
    <t>1. 서울중계3동우체국</t>
    <phoneticPr fontId="1" type="noConversion"/>
  </si>
  <si>
    <t>준공청소 포함</t>
    <phoneticPr fontId="1" type="noConversion"/>
  </si>
  <si>
    <t>카운터 철거</t>
    <phoneticPr fontId="1" type="noConversion"/>
  </si>
  <si>
    <t>수집 상차 포함</t>
    <phoneticPr fontId="1" type="noConversion"/>
  </si>
  <si>
    <t>식</t>
    <phoneticPr fontId="1" type="noConversion"/>
  </si>
  <si>
    <t>미디어라인</t>
    <phoneticPr fontId="1" type="noConversion"/>
  </si>
  <si>
    <t>W1900*D1200*H850</t>
    <phoneticPr fontId="1" type="noConversion"/>
  </si>
  <si>
    <t>W1500*D1200*H850</t>
    <phoneticPr fontId="1" type="noConversion"/>
  </si>
  <si>
    <t xml:space="preserve">W1500*D1200*H850 </t>
    <phoneticPr fontId="1" type="noConversion"/>
  </si>
  <si>
    <t>W1900*D1200*H950 칸막이 포함</t>
    <phoneticPr fontId="1" type="noConversion"/>
  </si>
  <si>
    <t>필연대</t>
    <phoneticPr fontId="1" type="noConversion"/>
  </si>
  <si>
    <t>소포포장대</t>
    <phoneticPr fontId="1" type="noConversion"/>
  </si>
  <si>
    <t>카운터 측면마감판</t>
    <phoneticPr fontId="1" type="noConversion"/>
  </si>
  <si>
    <t>1,500*750*900</t>
    <phoneticPr fontId="1" type="noConversion"/>
  </si>
  <si>
    <t>1,500*800*800</t>
    <phoneticPr fontId="1" type="noConversion"/>
  </si>
  <si>
    <t>적용안함</t>
    <phoneticPr fontId="1" type="noConversion"/>
  </si>
  <si>
    <t>적용안함</t>
    <phoneticPr fontId="1" type="noConversion"/>
  </si>
  <si>
    <t xml:space="preserve">공 사 명 : 서울중계3동우체국 창구 리모델링공사(건축)                                                          </t>
    <phoneticPr fontId="1" type="noConversion"/>
  </si>
  <si>
    <t>최대 9.6% 적용가능</t>
    <phoneticPr fontId="1" type="noConversion"/>
  </si>
  <si>
    <t>필수항목 / 고정비율</t>
    <phoneticPr fontId="1" type="noConversion"/>
  </si>
  <si>
    <t>최대 3.03% 적용가능</t>
    <phoneticPr fontId="1" type="noConversion"/>
  </si>
  <si>
    <t>최대 0.3% 적용가능</t>
    <phoneticPr fontId="1" type="noConversion"/>
  </si>
  <si>
    <t>최대 6% 적용가능</t>
    <phoneticPr fontId="1" type="noConversion"/>
  </si>
  <si>
    <t>최대 10.51% 적용가능</t>
    <phoneticPr fontId="1" type="noConversion"/>
  </si>
  <si>
    <t>직.노*9.6%</t>
  </si>
  <si>
    <t>(노)*3.8%</t>
  </si>
  <si>
    <t>(노)*0.87%</t>
  </si>
  <si>
    <t>(재+노)*3.03%</t>
  </si>
  <si>
    <t>(재+직.노+기.경)*0.3%</t>
  </si>
  <si>
    <t>(재+노+경)*6%</t>
  </si>
  <si>
    <t>(노+경+일)*10.51%</t>
  </si>
  <si>
    <t>(총원가)*10%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</si>
</sst>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###,###,###,###"/>
    <numFmt numFmtId="177" formatCode="###,###,###,##0.0###"/>
    <numFmt numFmtId="178" formatCode="###,###,###,###,###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u/>
      <sz val="2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  <fill>
      <patternFill patternType="solid">
        <fgColor rgb="FFE6E6FA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vertical="center" shrinkToFit="1"/>
    </xf>
    <xf numFmtId="0" fontId="3" fillId="0" borderId="4" xfId="0" quotePrefix="1" applyFont="1" applyBorder="1" applyAlignment="1">
      <alignment horizontal="center" vertical="center" shrinkToFit="1"/>
    </xf>
    <xf numFmtId="178" fontId="3" fillId="0" borderId="4" xfId="0" applyNumberFormat="1" applyFont="1" applyBorder="1" applyAlignment="1">
      <alignment vertical="center" shrinkToFit="1"/>
    </xf>
    <xf numFmtId="0" fontId="3" fillId="0" borderId="5" xfId="0" quotePrefix="1" applyFont="1" applyBorder="1" applyAlignment="1">
      <alignment horizontal="center" vertical="center" shrinkToFit="1"/>
    </xf>
    <xf numFmtId="178" fontId="3" fillId="0" borderId="5" xfId="0" applyNumberFormat="1" applyFont="1" applyBorder="1" applyAlignment="1">
      <alignment vertical="center" shrinkToFit="1"/>
    </xf>
    <xf numFmtId="0" fontId="3" fillId="0" borderId="6" xfId="0" quotePrefix="1" applyFont="1" applyBorder="1" applyAlignment="1">
      <alignment horizontal="center" vertical="center" shrinkToFit="1"/>
    </xf>
    <xf numFmtId="178" fontId="3" fillId="0" borderId="6" xfId="0" applyNumberFormat="1" applyFont="1" applyBorder="1" applyAlignment="1">
      <alignment vertical="center" shrinkToFit="1"/>
    </xf>
    <xf numFmtId="0" fontId="3" fillId="0" borderId="13" xfId="0" quotePrefix="1" applyFont="1" applyBorder="1" applyAlignment="1">
      <alignment horizontal="center" vertical="center" shrinkToFit="1"/>
    </xf>
    <xf numFmtId="178" fontId="3" fillId="0" borderId="13" xfId="0" applyNumberFormat="1" applyFont="1" applyBorder="1" applyAlignment="1">
      <alignment vertical="center" shrinkToFit="1"/>
    </xf>
    <xf numFmtId="0" fontId="3" fillId="0" borderId="0" xfId="0" applyFont="1" applyAlignment="1">
      <alignment horizontal="center" vertical="center"/>
    </xf>
    <xf numFmtId="41" fontId="3" fillId="0" borderId="0" xfId="1" applyFont="1" applyAlignment="1">
      <alignment vertical="center"/>
    </xf>
    <xf numFmtId="41" fontId="3" fillId="0" borderId="0" xfId="1" applyFont="1" applyAlignment="1">
      <alignment horizontal="right" vertical="center" shrinkToFit="1"/>
    </xf>
    <xf numFmtId="41" fontId="3" fillId="0" borderId="0" xfId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2" borderId="13" xfId="0" applyFont="1" applyFill="1" applyBorder="1" applyAlignment="1">
      <alignment horizontal="center" vertical="center" shrinkToFit="1"/>
    </xf>
    <xf numFmtId="178" fontId="6" fillId="0" borderId="13" xfId="0" applyNumberFormat="1" applyFont="1" applyBorder="1" applyAlignment="1">
      <alignment horizontal="right" vertical="center" shrinkToFit="1"/>
    </xf>
    <xf numFmtId="0" fontId="7" fillId="3" borderId="13" xfId="0" quotePrefix="1" applyFont="1" applyFill="1" applyBorder="1" applyAlignment="1">
      <alignment horizontal="center" vertical="center" shrinkToFit="1"/>
    </xf>
    <xf numFmtId="0" fontId="6" fillId="3" borderId="13" xfId="0" applyFont="1" applyFill="1" applyBorder="1" applyAlignment="1">
      <alignment vertical="center" shrinkToFit="1"/>
    </xf>
    <xf numFmtId="0" fontId="6" fillId="3" borderId="13" xfId="0" applyFont="1" applyFill="1" applyBorder="1" applyAlignment="1">
      <alignment horizontal="center" vertical="center" shrinkToFit="1"/>
    </xf>
    <xf numFmtId="0" fontId="6" fillId="3" borderId="13" xfId="0" applyFont="1" applyFill="1" applyBorder="1" applyAlignment="1">
      <alignment horizontal="right" vertical="center" shrinkToFit="1"/>
    </xf>
    <xf numFmtId="178" fontId="6" fillId="3" borderId="13" xfId="0" applyNumberFormat="1" applyFont="1" applyFill="1" applyBorder="1" applyAlignment="1">
      <alignment horizontal="right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13" xfId="0" quotePrefix="1" applyFont="1" applyBorder="1" applyAlignment="1">
      <alignment vertical="center" shrinkToFit="1"/>
    </xf>
    <xf numFmtId="0" fontId="6" fillId="0" borderId="13" xfId="0" quotePrefix="1" applyFont="1" applyBorder="1" applyAlignment="1">
      <alignment horizontal="center" vertical="center" shrinkToFit="1"/>
    </xf>
    <xf numFmtId="176" fontId="6" fillId="0" borderId="13" xfId="0" applyNumberFormat="1" applyFont="1" applyBorder="1" applyAlignment="1">
      <alignment horizontal="center" vertical="center" shrinkToFit="1"/>
    </xf>
    <xf numFmtId="0" fontId="6" fillId="0" borderId="13" xfId="0" quotePrefix="1" applyFont="1" applyBorder="1" applyAlignment="1">
      <alignment horizontal="left" vertical="center" shrinkToFit="1"/>
    </xf>
    <xf numFmtId="0" fontId="6" fillId="3" borderId="13" xfId="0" applyFont="1" applyFill="1" applyBorder="1" applyAlignment="1">
      <alignment horizontal="left" vertical="center" shrinkToFit="1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right" vertical="center" shrinkToFit="1"/>
    </xf>
    <xf numFmtId="0" fontId="6" fillId="0" borderId="1" xfId="0" applyFont="1" applyBorder="1" applyAlignment="1">
      <alignment horizontal="left" vertical="center" shrinkToFit="1"/>
    </xf>
    <xf numFmtId="0" fontId="6" fillId="0" borderId="0" xfId="0" applyFont="1" applyAlignment="1">
      <alignment horizontal="left" vertical="center"/>
    </xf>
    <xf numFmtId="0" fontId="9" fillId="0" borderId="13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49" fontId="3" fillId="0" borderId="5" xfId="0" applyNumberFormat="1" applyFont="1" applyBorder="1" applyAlignment="1">
      <alignment horizontal="center" vertical="center" shrinkToFit="1"/>
    </xf>
    <xf numFmtId="0" fontId="10" fillId="0" borderId="0" xfId="0" applyFont="1" applyAlignment="1">
      <alignment vertical="center"/>
    </xf>
    <xf numFmtId="0" fontId="10" fillId="0" borderId="0" xfId="0" quotePrefix="1" applyFont="1" applyAlignment="1">
      <alignment vertical="center"/>
    </xf>
    <xf numFmtId="0" fontId="10" fillId="0" borderId="15" xfId="0" applyFont="1" applyBorder="1" applyAlignment="1">
      <alignment vertical="center" shrinkToFit="1"/>
    </xf>
    <xf numFmtId="0" fontId="10" fillId="0" borderId="15" xfId="0" applyFont="1" applyBorder="1" applyAlignment="1">
      <alignment horizontal="center" vertical="center" shrinkToFit="1"/>
    </xf>
    <xf numFmtId="177" fontId="10" fillId="0" borderId="15" xfId="0" applyNumberFormat="1" applyFont="1" applyBorder="1" applyAlignment="1">
      <alignment horizontal="right" vertical="center" shrinkToFit="1"/>
    </xf>
    <xf numFmtId="178" fontId="10" fillId="0" borderId="15" xfId="0" applyNumberFormat="1" applyFont="1" applyBorder="1" applyAlignment="1">
      <alignment horizontal="right" vertical="center" shrinkToFit="1"/>
    </xf>
    <xf numFmtId="0" fontId="10" fillId="0" borderId="15" xfId="0" quotePrefix="1" applyFont="1" applyBorder="1" applyAlignment="1">
      <alignment horizontal="right" vertical="center" shrinkToFit="1"/>
    </xf>
    <xf numFmtId="0" fontId="10" fillId="3" borderId="15" xfId="0" applyFont="1" applyFill="1" applyBorder="1" applyAlignment="1">
      <alignment vertical="center" shrinkToFit="1"/>
    </xf>
    <xf numFmtId="0" fontId="10" fillId="3" borderId="15" xfId="0" applyFont="1" applyFill="1" applyBorder="1" applyAlignment="1">
      <alignment horizontal="center" vertical="center" shrinkToFit="1"/>
    </xf>
    <xf numFmtId="0" fontId="10" fillId="3" borderId="15" xfId="0" applyFont="1" applyFill="1" applyBorder="1" applyAlignment="1">
      <alignment horizontal="right" vertical="center" shrinkToFit="1"/>
    </xf>
    <xf numFmtId="178" fontId="10" fillId="3" borderId="15" xfId="0" applyNumberFormat="1" applyFont="1" applyFill="1" applyBorder="1" applyAlignment="1">
      <alignment horizontal="right" vertical="center" shrinkToFit="1"/>
    </xf>
    <xf numFmtId="0" fontId="10" fillId="0" borderId="15" xfId="0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0" fontId="10" fillId="0" borderId="15" xfId="0" applyFont="1" applyBorder="1" applyAlignment="1">
      <alignment vertical="center" wrapText="1" shrinkToFit="1"/>
    </xf>
    <xf numFmtId="0" fontId="11" fillId="3" borderId="15" xfId="0" applyFont="1" applyFill="1" applyBorder="1" applyAlignment="1">
      <alignment horizontal="center" vertical="center" shrinkToFit="1"/>
    </xf>
    <xf numFmtId="0" fontId="11" fillId="0" borderId="15" xfId="0" applyFont="1" applyBorder="1" applyAlignment="1">
      <alignment vertical="center"/>
    </xf>
    <xf numFmtId="0" fontId="12" fillId="4" borderId="6" xfId="0" applyFont="1" applyFill="1" applyBorder="1" applyAlignment="1">
      <alignment horizontal="left" vertical="center" shrinkToFit="1"/>
    </xf>
    <xf numFmtId="0" fontId="8" fillId="2" borderId="6" xfId="0" applyFont="1" applyFill="1" applyBorder="1" applyAlignment="1">
      <alignment horizontal="center" vertical="center" shrinkToFit="1"/>
    </xf>
    <xf numFmtId="0" fontId="10" fillId="2" borderId="1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left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2" xfId="0" quotePrefix="1" applyFont="1" applyBorder="1" applyAlignment="1">
      <alignment horizontal="center" vertical="center" shrinkToFit="1"/>
    </xf>
    <xf numFmtId="0" fontId="3" fillId="0" borderId="3" xfId="0" quotePrefix="1" applyFont="1" applyBorder="1" applyAlignment="1">
      <alignment horizontal="center" vertical="center" shrinkToFit="1"/>
    </xf>
    <xf numFmtId="0" fontId="3" fillId="0" borderId="14" xfId="0" quotePrefix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3" fillId="0" borderId="0" xfId="0" applyFont="1" applyAlignment="1">
      <alignment vertical="center" shrinkToFit="1"/>
    </xf>
    <xf numFmtId="0" fontId="3" fillId="2" borderId="7" xfId="0" applyFont="1" applyFill="1" applyBorder="1" applyAlignment="1">
      <alignment horizontal="left" vertical="center" wrapText="1" shrinkToFit="1"/>
    </xf>
    <xf numFmtId="0" fontId="3" fillId="2" borderId="8" xfId="0" applyFont="1" applyFill="1" applyBorder="1" applyAlignment="1">
      <alignment horizontal="left" vertical="center" shrinkToFit="1"/>
    </xf>
    <xf numFmtId="0" fontId="3" fillId="2" borderId="9" xfId="0" applyFont="1" applyFill="1" applyBorder="1" applyAlignment="1">
      <alignment horizontal="left" vertical="center" shrinkToFit="1"/>
    </xf>
    <xf numFmtId="0" fontId="3" fillId="0" borderId="10" xfId="0" applyFont="1" applyBorder="1" applyAlignment="1">
      <alignment horizontal="left" vertical="center" shrinkToFit="1"/>
    </xf>
    <xf numFmtId="0" fontId="3" fillId="0" borderId="11" xfId="0" applyFont="1" applyBorder="1" applyAlignment="1">
      <alignment horizontal="left" vertical="center" shrinkToFit="1"/>
    </xf>
    <xf numFmtId="0" fontId="3" fillId="0" borderId="12" xfId="0" applyFont="1" applyBorder="1" applyAlignment="1">
      <alignment horizontal="left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textRotation="255" wrapText="1" shrinkToFit="1"/>
    </xf>
    <xf numFmtId="0" fontId="3" fillId="0" borderId="5" xfId="0" applyFont="1" applyBorder="1" applyAlignment="1">
      <alignment horizontal="center" vertical="center" textRotation="255" wrapText="1" shrinkToFit="1"/>
    </xf>
    <xf numFmtId="0" fontId="3" fillId="0" borderId="6" xfId="0" applyFont="1" applyBorder="1" applyAlignment="1">
      <alignment horizontal="center" vertical="center" textRotation="255" wrapText="1" shrinkToFit="1"/>
    </xf>
    <xf numFmtId="0" fontId="6" fillId="2" borderId="13" xfId="0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10" fillId="2" borderId="15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10" fillId="0" borderId="0" xfId="0" applyFont="1" applyAlignment="1">
      <alignment vertical="center" shrinkToFit="1"/>
    </xf>
    <xf numFmtId="0" fontId="10" fillId="2" borderId="16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  <pageSetUpPr fitToPage="1"/>
  </sheetPr>
  <dimension ref="A1:F35"/>
  <sheetViews>
    <sheetView tabSelected="1" view="pageBreakPreview" zoomScale="115" zoomScaleSheetLayoutView="115" workbookViewId="0">
      <selection activeCell="D15" sqref="D15"/>
    </sheetView>
  </sheetViews>
  <sheetFormatPr defaultRowHeight="12"/>
  <cols>
    <col min="1" max="2" width="3.625" style="12" customWidth="1"/>
    <col min="3" max="3" width="20.625" style="12" customWidth="1"/>
    <col min="4" max="4" width="35" style="1" customWidth="1"/>
    <col min="5" max="5" width="24.375" style="1" customWidth="1"/>
    <col min="6" max="6" width="26" style="12" customWidth="1"/>
    <col min="7" max="16384" width="9" style="1"/>
  </cols>
  <sheetData>
    <row r="1" spans="1:6" ht="26.1" customHeight="1">
      <c r="A1" s="66" t="s">
        <v>60</v>
      </c>
      <c r="B1" s="66"/>
      <c r="C1" s="66"/>
      <c r="D1" s="66"/>
      <c r="E1" s="66"/>
      <c r="F1" s="66"/>
    </row>
    <row r="2" spans="1:6" ht="15.6" customHeight="1">
      <c r="A2" s="2"/>
      <c r="B2" s="2"/>
      <c r="C2" s="2"/>
      <c r="D2" s="3"/>
      <c r="E2" s="3"/>
      <c r="F2" s="2"/>
    </row>
    <row r="3" spans="1:6" ht="15.6" customHeight="1">
      <c r="A3" s="67" t="s">
        <v>121</v>
      </c>
      <c r="B3" s="67"/>
      <c r="C3" s="67"/>
      <c r="D3" s="67"/>
      <c r="E3" s="67"/>
      <c r="F3" s="67"/>
    </row>
    <row r="4" spans="1:6" ht="15.6" customHeight="1">
      <c r="A4" s="68" t="s">
        <v>95</v>
      </c>
      <c r="B4" s="69"/>
      <c r="C4" s="70"/>
      <c r="D4" s="74" t="s">
        <v>61</v>
      </c>
      <c r="E4" s="74" t="s">
        <v>62</v>
      </c>
      <c r="F4" s="74" t="s">
        <v>15</v>
      </c>
    </row>
    <row r="5" spans="1:6" ht="15.6" customHeight="1">
      <c r="A5" s="71"/>
      <c r="B5" s="72"/>
      <c r="C5" s="73"/>
      <c r="D5" s="75"/>
      <c r="E5" s="75"/>
      <c r="F5" s="75"/>
    </row>
    <row r="6" spans="1:6" ht="15.6" customHeight="1">
      <c r="A6" s="76" t="s">
        <v>88</v>
      </c>
      <c r="B6" s="76" t="s">
        <v>89</v>
      </c>
      <c r="C6" s="4" t="s">
        <v>63</v>
      </c>
      <c r="D6" s="4" t="s">
        <v>2</v>
      </c>
      <c r="E6" s="5">
        <f>공종별집계표!F6</f>
        <v>0</v>
      </c>
      <c r="F6" s="4" t="s">
        <v>2</v>
      </c>
    </row>
    <row r="7" spans="1:6" ht="15.6" customHeight="1">
      <c r="A7" s="77"/>
      <c r="B7" s="77"/>
      <c r="C7" s="6" t="s">
        <v>64</v>
      </c>
      <c r="D7" s="6" t="s">
        <v>2</v>
      </c>
      <c r="E7" s="7"/>
      <c r="F7" s="6" t="s">
        <v>2</v>
      </c>
    </row>
    <row r="8" spans="1:6" ht="15.6" customHeight="1">
      <c r="A8" s="77"/>
      <c r="B8" s="77"/>
      <c r="C8" s="8" t="s">
        <v>65</v>
      </c>
      <c r="D8" s="8" t="s">
        <v>2</v>
      </c>
      <c r="E8" s="9">
        <f>공종별집계표!T6</f>
        <v>0</v>
      </c>
      <c r="F8" s="8" t="s">
        <v>2</v>
      </c>
    </row>
    <row r="9" spans="1:6" ht="15.6" customHeight="1">
      <c r="A9" s="77"/>
      <c r="B9" s="78"/>
      <c r="C9" s="10" t="s">
        <v>66</v>
      </c>
      <c r="D9" s="10" t="s">
        <v>2</v>
      </c>
      <c r="E9" s="11">
        <f>SUM(E6:E8)</f>
        <v>0</v>
      </c>
      <c r="F9" s="10" t="s">
        <v>2</v>
      </c>
    </row>
    <row r="10" spans="1:6" ht="15.6" customHeight="1">
      <c r="A10" s="77"/>
      <c r="B10" s="76" t="s">
        <v>90</v>
      </c>
      <c r="C10" s="4" t="s">
        <v>67</v>
      </c>
      <c r="D10" s="4" t="s">
        <v>2</v>
      </c>
      <c r="E10" s="5">
        <f>공종별집계표!H6</f>
        <v>0</v>
      </c>
      <c r="F10" s="4" t="s">
        <v>2</v>
      </c>
    </row>
    <row r="11" spans="1:6" ht="15.6" customHeight="1">
      <c r="A11" s="77"/>
      <c r="B11" s="77"/>
      <c r="C11" s="8" t="s">
        <v>68</v>
      </c>
      <c r="D11" s="38" t="s">
        <v>128</v>
      </c>
      <c r="E11" s="9">
        <f>INT(E10*9.6%)</f>
        <v>0</v>
      </c>
      <c r="F11" s="38" t="s">
        <v>122</v>
      </c>
    </row>
    <row r="12" spans="1:6" ht="15.6" customHeight="1">
      <c r="A12" s="77"/>
      <c r="B12" s="78"/>
      <c r="C12" s="10" t="s">
        <v>69</v>
      </c>
      <c r="D12" s="10" t="s">
        <v>2</v>
      </c>
      <c r="E12" s="11">
        <f>SUM(E10:E11)</f>
        <v>0</v>
      </c>
      <c r="F12" s="10" t="s">
        <v>2</v>
      </c>
    </row>
    <row r="13" spans="1:6" ht="15.6" customHeight="1">
      <c r="A13" s="77"/>
      <c r="B13" s="76" t="s">
        <v>91</v>
      </c>
      <c r="C13" s="4" t="s">
        <v>70</v>
      </c>
      <c r="D13" s="4" t="s">
        <v>2</v>
      </c>
      <c r="E13" s="5">
        <f>공종별집계표!J6</f>
        <v>0</v>
      </c>
      <c r="F13" s="4" t="s">
        <v>2</v>
      </c>
    </row>
    <row r="14" spans="1:6" ht="15.6" customHeight="1">
      <c r="A14" s="77"/>
      <c r="B14" s="77"/>
      <c r="C14" s="6" t="s">
        <v>71</v>
      </c>
      <c r="D14" s="39" t="s">
        <v>129</v>
      </c>
      <c r="E14" s="7">
        <f>E12*3.8%</f>
        <v>0</v>
      </c>
      <c r="F14" s="39" t="s">
        <v>123</v>
      </c>
    </row>
    <row r="15" spans="1:6" ht="15.6" customHeight="1">
      <c r="A15" s="77"/>
      <c r="B15" s="77"/>
      <c r="C15" s="6" t="s">
        <v>72</v>
      </c>
      <c r="D15" s="39" t="s">
        <v>130</v>
      </c>
      <c r="E15" s="7">
        <f>E12*0.87%</f>
        <v>0</v>
      </c>
      <c r="F15" s="39" t="s">
        <v>123</v>
      </c>
    </row>
    <row r="16" spans="1:6" ht="15.6" customHeight="1">
      <c r="A16" s="77"/>
      <c r="B16" s="77"/>
      <c r="C16" s="6" t="s">
        <v>73</v>
      </c>
      <c r="D16" s="6" t="s">
        <v>2</v>
      </c>
      <c r="E16" s="7"/>
      <c r="F16" s="39" t="s">
        <v>119</v>
      </c>
    </row>
    <row r="17" spans="1:6" ht="15.6" customHeight="1">
      <c r="A17" s="77"/>
      <c r="B17" s="77"/>
      <c r="C17" s="6" t="s">
        <v>74</v>
      </c>
      <c r="D17" s="6" t="s">
        <v>2</v>
      </c>
      <c r="E17" s="7"/>
      <c r="F17" s="39" t="s">
        <v>119</v>
      </c>
    </row>
    <row r="18" spans="1:6" ht="15.6" customHeight="1">
      <c r="A18" s="77"/>
      <c r="B18" s="77"/>
      <c r="C18" s="6" t="s">
        <v>75</v>
      </c>
      <c r="D18" s="6"/>
      <c r="E18" s="7"/>
      <c r="F18" s="39" t="s">
        <v>119</v>
      </c>
    </row>
    <row r="19" spans="1:6" ht="15.6" customHeight="1">
      <c r="A19" s="77"/>
      <c r="B19" s="77"/>
      <c r="C19" s="6" t="s">
        <v>76</v>
      </c>
      <c r="D19" s="6" t="s">
        <v>2</v>
      </c>
      <c r="E19" s="7"/>
      <c r="F19" s="39" t="s">
        <v>120</v>
      </c>
    </row>
    <row r="20" spans="1:6" ht="15.6" customHeight="1">
      <c r="A20" s="77"/>
      <c r="B20" s="77"/>
      <c r="C20" s="6" t="s">
        <v>77</v>
      </c>
      <c r="D20" s="41"/>
      <c r="E20" s="7"/>
      <c r="F20" s="39" t="s">
        <v>120</v>
      </c>
    </row>
    <row r="21" spans="1:6" ht="15.6" customHeight="1">
      <c r="A21" s="77"/>
      <c r="B21" s="77"/>
      <c r="C21" s="6" t="s">
        <v>78</v>
      </c>
      <c r="D21" s="39" t="s">
        <v>131</v>
      </c>
      <c r="E21" s="7">
        <f>(E9+E12)*3.03%</f>
        <v>0</v>
      </c>
      <c r="F21" s="39" t="s">
        <v>124</v>
      </c>
    </row>
    <row r="22" spans="1:6" ht="15.6" customHeight="1">
      <c r="A22" s="77"/>
      <c r="B22" s="77"/>
      <c r="C22" s="6" t="s">
        <v>79</v>
      </c>
      <c r="D22" s="39" t="s">
        <v>132</v>
      </c>
      <c r="E22" s="7">
        <f>INT((E9+E10+E13)*0.3%)</f>
        <v>0</v>
      </c>
      <c r="F22" s="39" t="s">
        <v>125</v>
      </c>
    </row>
    <row r="23" spans="1:6" ht="15.6" customHeight="1">
      <c r="A23" s="77"/>
      <c r="B23" s="77"/>
      <c r="C23" s="8" t="s">
        <v>80</v>
      </c>
      <c r="D23" s="8" t="s">
        <v>2</v>
      </c>
      <c r="E23" s="9"/>
      <c r="F23" s="8" t="s">
        <v>2</v>
      </c>
    </row>
    <row r="24" spans="1:6" ht="15.6" customHeight="1">
      <c r="A24" s="77"/>
      <c r="B24" s="78"/>
      <c r="C24" s="10" t="s">
        <v>69</v>
      </c>
      <c r="D24" s="10" t="s">
        <v>2</v>
      </c>
      <c r="E24" s="11">
        <f>SUM(E13:E23)</f>
        <v>0</v>
      </c>
      <c r="F24" s="10" t="s">
        <v>2</v>
      </c>
    </row>
    <row r="25" spans="1:6" ht="15.6" customHeight="1">
      <c r="A25" s="78"/>
      <c r="B25" s="63" t="s">
        <v>81</v>
      </c>
      <c r="C25" s="65"/>
      <c r="D25" s="10" t="s">
        <v>2</v>
      </c>
      <c r="E25" s="11">
        <f>+E9+E12+E24</f>
        <v>0</v>
      </c>
      <c r="F25" s="10" t="s">
        <v>2</v>
      </c>
    </row>
    <row r="26" spans="1:6" ht="15.6" customHeight="1">
      <c r="A26" s="63" t="s">
        <v>82</v>
      </c>
      <c r="B26" s="64"/>
      <c r="C26" s="65"/>
      <c r="D26" s="40" t="s">
        <v>133</v>
      </c>
      <c r="E26" s="11">
        <f>INT((E9+E12+E24)*6%)</f>
        <v>0</v>
      </c>
      <c r="F26" s="62" t="s">
        <v>126</v>
      </c>
    </row>
    <row r="27" spans="1:6" ht="15.6" customHeight="1">
      <c r="A27" s="63" t="s">
        <v>83</v>
      </c>
      <c r="B27" s="64"/>
      <c r="C27" s="65"/>
      <c r="D27" s="40" t="s">
        <v>134</v>
      </c>
      <c r="E27" s="11">
        <f>INT((E12+E24+E26)*10.51%)</f>
        <v>0</v>
      </c>
      <c r="F27" s="62" t="s">
        <v>127</v>
      </c>
    </row>
    <row r="28" spans="1:6" ht="15.6" customHeight="1">
      <c r="A28" s="63" t="s">
        <v>84</v>
      </c>
      <c r="B28" s="64"/>
      <c r="C28" s="65"/>
      <c r="D28" s="10" t="s">
        <v>2</v>
      </c>
      <c r="E28" s="11">
        <f>+내역명세서!J31</f>
        <v>0</v>
      </c>
      <c r="F28" s="10" t="s">
        <v>2</v>
      </c>
    </row>
    <row r="29" spans="1:6" ht="15.6" customHeight="1">
      <c r="A29" s="63" t="s">
        <v>85</v>
      </c>
      <c r="B29" s="64"/>
      <c r="C29" s="65"/>
      <c r="D29" s="10" t="s">
        <v>2</v>
      </c>
      <c r="E29" s="11">
        <f>SUM(E25:E28)</f>
        <v>0</v>
      </c>
      <c r="F29" s="10" t="s">
        <v>2</v>
      </c>
    </row>
    <row r="30" spans="1:6" ht="15.6" customHeight="1">
      <c r="A30" s="63" t="s">
        <v>86</v>
      </c>
      <c r="B30" s="64"/>
      <c r="C30" s="65"/>
      <c r="D30" s="40" t="s">
        <v>135</v>
      </c>
      <c r="E30" s="11">
        <f>+E29*10%</f>
        <v>0</v>
      </c>
      <c r="F30" s="10" t="s">
        <v>2</v>
      </c>
    </row>
    <row r="31" spans="1:6" ht="15.6" customHeight="1">
      <c r="A31" s="63" t="s">
        <v>87</v>
      </c>
      <c r="B31" s="64"/>
      <c r="C31" s="65"/>
      <c r="D31" s="10" t="s">
        <v>2</v>
      </c>
      <c r="E31" s="11">
        <f>ROUNDDOWN(SUM(E29:E30),-3)</f>
        <v>0</v>
      </c>
      <c r="F31" s="36"/>
    </row>
    <row r="32" spans="1:6" ht="15.6" customHeight="1">
      <c r="A32" s="2"/>
      <c r="B32" s="2"/>
      <c r="C32" s="2"/>
      <c r="D32" s="3"/>
      <c r="E32" s="14"/>
      <c r="F32" s="37"/>
    </row>
    <row r="33" spans="5:5">
      <c r="E33" s="15"/>
    </row>
    <row r="34" spans="5:5">
      <c r="E34" s="13"/>
    </row>
    <row r="35" spans="5:5">
      <c r="E35" s="13"/>
    </row>
  </sheetData>
  <mergeCells count="17">
    <mergeCell ref="A26:C26"/>
    <mergeCell ref="A1:F1"/>
    <mergeCell ref="A3:F3"/>
    <mergeCell ref="A4:C5"/>
    <mergeCell ref="D4:D5"/>
    <mergeCell ref="E4:E5"/>
    <mergeCell ref="F4:F5"/>
    <mergeCell ref="A6:A25"/>
    <mergeCell ref="B6:B9"/>
    <mergeCell ref="B10:B12"/>
    <mergeCell ref="B13:B24"/>
    <mergeCell ref="B25:C25"/>
    <mergeCell ref="A29:C29"/>
    <mergeCell ref="A30:C30"/>
    <mergeCell ref="A31:C31"/>
    <mergeCell ref="A28:C28"/>
    <mergeCell ref="A27:C27"/>
  </mergeCells>
  <phoneticPr fontId="1" type="noConversion"/>
  <printOptions horizontalCentered="1"/>
  <pageMargins left="0.74803149606299213" right="0.19685039370078741" top="0.74803149606299213" bottom="0.55118110236220474" header="0.51181102362204722" footer="0.51181102362204722"/>
  <pageSetup paperSize="9" fitToHeight="200" orientation="landscape" r:id="rId1"/>
  <rowBreaks count="1" manualBreakCount="1">
    <brk id="30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F0"/>
  </sheetPr>
  <dimension ref="A1:AL11"/>
  <sheetViews>
    <sheetView view="pageBreakPreview" zoomScale="115" zoomScaleSheetLayoutView="115" workbookViewId="0">
      <selection activeCell="F19" sqref="F19"/>
    </sheetView>
  </sheetViews>
  <sheetFormatPr defaultRowHeight="11.25"/>
  <cols>
    <col min="1" max="2" width="18.625" style="16" customWidth="1"/>
    <col min="3" max="3" width="3.625" style="24" customWidth="1"/>
    <col min="4" max="4" width="6.625" style="24" customWidth="1"/>
    <col min="5" max="5" width="7.625" style="25" customWidth="1"/>
    <col min="6" max="6" width="9.625" style="25" customWidth="1"/>
    <col min="7" max="7" width="7.625" style="25" customWidth="1"/>
    <col min="8" max="8" width="9.625" style="25" customWidth="1"/>
    <col min="9" max="9" width="7.625" style="25" customWidth="1"/>
    <col min="10" max="10" width="9.625" style="25" customWidth="1"/>
    <col min="11" max="11" width="7.625" style="25" customWidth="1"/>
    <col min="12" max="12" width="9.625" style="25" customWidth="1"/>
    <col min="13" max="13" width="6.625" style="35" customWidth="1"/>
    <col min="14" max="38" width="0" style="16" hidden="1" customWidth="1"/>
    <col min="39" max="16384" width="9" style="16"/>
  </cols>
  <sheetData>
    <row r="1" spans="1:38" ht="26.1" customHeight="1">
      <c r="A1" s="66" t="s">
        <v>58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</row>
    <row r="2" spans="1:38" ht="16.5" customHeight="1">
      <c r="A2" s="80" t="str">
        <f>원가계산서!A3</f>
        <v xml:space="preserve">공 사 명 : 서울중계3동우체국 창구 리모델링공사(건축)                                                          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</row>
    <row r="3" spans="1:38" ht="16.5" customHeight="1">
      <c r="A3" s="79" t="s">
        <v>31</v>
      </c>
      <c r="B3" s="79" t="s">
        <v>32</v>
      </c>
      <c r="C3" s="79" t="s">
        <v>0</v>
      </c>
      <c r="D3" s="79" t="s">
        <v>59</v>
      </c>
      <c r="E3" s="79" t="s">
        <v>16</v>
      </c>
      <c r="F3" s="79"/>
      <c r="G3" s="79" t="s">
        <v>17</v>
      </c>
      <c r="H3" s="79"/>
      <c r="I3" s="79" t="s">
        <v>18</v>
      </c>
      <c r="J3" s="79"/>
      <c r="K3" s="79" t="s">
        <v>19</v>
      </c>
      <c r="L3" s="79"/>
      <c r="M3" s="79" t="s">
        <v>33</v>
      </c>
    </row>
    <row r="4" spans="1:38" ht="16.5" customHeight="1">
      <c r="A4" s="79"/>
      <c r="B4" s="79"/>
      <c r="C4" s="79"/>
      <c r="D4" s="79"/>
      <c r="E4" s="17" t="s">
        <v>6</v>
      </c>
      <c r="F4" s="17" t="s">
        <v>24</v>
      </c>
      <c r="G4" s="17" t="s">
        <v>6</v>
      </c>
      <c r="H4" s="17" t="s">
        <v>24</v>
      </c>
      <c r="I4" s="17" t="s">
        <v>6</v>
      </c>
      <c r="J4" s="17" t="s">
        <v>24</v>
      </c>
      <c r="K4" s="17" t="s">
        <v>6</v>
      </c>
      <c r="L4" s="17" t="s">
        <v>24</v>
      </c>
      <c r="M4" s="79"/>
      <c r="N4" s="16" t="s">
        <v>8</v>
      </c>
      <c r="O4" s="16" t="s">
        <v>9</v>
      </c>
      <c r="P4" s="16" t="s">
        <v>10</v>
      </c>
      <c r="Q4" s="16" t="s">
        <v>11</v>
      </c>
      <c r="R4" s="16" t="s">
        <v>12</v>
      </c>
      <c r="S4" s="16" t="s">
        <v>34</v>
      </c>
      <c r="T4" s="16" t="s">
        <v>35</v>
      </c>
      <c r="U4" s="16" t="s">
        <v>36</v>
      </c>
      <c r="V4" s="16" t="s">
        <v>37</v>
      </c>
      <c r="W4" s="16" t="s">
        <v>38</v>
      </c>
      <c r="X4" s="16" t="s">
        <v>39</v>
      </c>
      <c r="Y4" s="16" t="s">
        <v>40</v>
      </c>
      <c r="Z4" s="16" t="s">
        <v>41</v>
      </c>
      <c r="AA4" s="16" t="s">
        <v>42</v>
      </c>
      <c r="AB4" s="16" t="s">
        <v>43</v>
      </c>
      <c r="AC4" s="16" t="s">
        <v>44</v>
      </c>
      <c r="AD4" s="16" t="s">
        <v>45</v>
      </c>
      <c r="AE4" s="16" t="s">
        <v>46</v>
      </c>
      <c r="AF4" s="16" t="s">
        <v>47</v>
      </c>
      <c r="AG4" s="16" t="s">
        <v>48</v>
      </c>
      <c r="AH4" s="16" t="s">
        <v>49</v>
      </c>
      <c r="AI4" s="16" t="s">
        <v>50</v>
      </c>
      <c r="AJ4" s="16" t="s">
        <v>51</v>
      </c>
      <c r="AK4" s="16" t="s">
        <v>52</v>
      </c>
      <c r="AL4" s="16" t="s">
        <v>53</v>
      </c>
    </row>
    <row r="5" spans="1:38" ht="16.5" customHeight="1">
      <c r="A5" s="26" t="str">
        <f>내역명세서!A5</f>
        <v>1. 서울중계3동우체국</v>
      </c>
      <c r="B5" s="26">
        <f>내역명세서!B5</f>
        <v>0</v>
      </c>
      <c r="C5" s="27" t="s">
        <v>14</v>
      </c>
      <c r="D5" s="28">
        <v>1</v>
      </c>
      <c r="E5" s="18">
        <f>내역명세서!F32</f>
        <v>0</v>
      </c>
      <c r="F5" s="18">
        <f>D5*E5</f>
        <v>0</v>
      </c>
      <c r="G5" s="18">
        <f>내역명세서!H32</f>
        <v>0</v>
      </c>
      <c r="H5" s="18">
        <f>D5*G5</f>
        <v>0</v>
      </c>
      <c r="I5" s="18">
        <f>내역명세서!J32</f>
        <v>0</v>
      </c>
      <c r="J5" s="18">
        <f>D5*I5</f>
        <v>0</v>
      </c>
      <c r="K5" s="18">
        <f>내역명세서!L32</f>
        <v>0</v>
      </c>
      <c r="L5" s="18">
        <f t="shared" ref="L5" si="0">F5+H5+J5</f>
        <v>0</v>
      </c>
      <c r="M5" s="29" t="s">
        <v>2</v>
      </c>
      <c r="Q5" s="16">
        <v>1</v>
      </c>
      <c r="R5" s="16">
        <f>내역명세서!R9*D5</f>
        <v>0</v>
      </c>
      <c r="S5" s="16">
        <f>내역명세서!S9*D5</f>
        <v>0</v>
      </c>
      <c r="T5" s="16">
        <f>내역명세서!T9*D5</f>
        <v>0</v>
      </c>
      <c r="U5" s="16">
        <f>내역명세서!U9*D5</f>
        <v>0</v>
      </c>
      <c r="V5" s="16">
        <f>내역명세서!V9*D5</f>
        <v>0</v>
      </c>
      <c r="W5" s="16">
        <f>내역명세서!W9*D5</f>
        <v>0</v>
      </c>
      <c r="X5" s="16">
        <f>내역명세서!X9*D5</f>
        <v>0</v>
      </c>
      <c r="Y5" s="16">
        <f>내역명세서!Y9*D5</f>
        <v>0</v>
      </c>
      <c r="Z5" s="16">
        <f>내역명세서!Z9*D5</f>
        <v>0</v>
      </c>
      <c r="AA5" s="16">
        <f>내역명세서!AA9*D5</f>
        <v>0</v>
      </c>
      <c r="AB5" s="16">
        <f>내역명세서!AB9*D5</f>
        <v>0</v>
      </c>
      <c r="AC5" s="16">
        <f>내역명세서!AC9*D5</f>
        <v>0</v>
      </c>
      <c r="AD5" s="16">
        <f>내역명세서!AD9*D5</f>
        <v>0</v>
      </c>
      <c r="AE5" s="16">
        <f>내역명세서!AE9*D5</f>
        <v>0</v>
      </c>
      <c r="AF5" s="16">
        <f>내역명세서!AF9*D5</f>
        <v>0</v>
      </c>
      <c r="AG5" s="16">
        <f>내역명세서!AG9*D5</f>
        <v>0</v>
      </c>
      <c r="AH5" s="16">
        <f>내역명세서!AH9*D5</f>
        <v>0</v>
      </c>
      <c r="AI5" s="16">
        <f>내역명세서!AI9*D5</f>
        <v>0</v>
      </c>
      <c r="AJ5" s="16">
        <f>내역명세서!AJ9*D5</f>
        <v>0</v>
      </c>
      <c r="AK5" s="16">
        <f>내역명세서!AK9*D5</f>
        <v>0</v>
      </c>
      <c r="AL5" s="16">
        <f>내역명세서!AL9*D5</f>
        <v>0</v>
      </c>
    </row>
    <row r="6" spans="1:38" ht="16.5" customHeight="1">
      <c r="A6" s="19" t="s">
        <v>13</v>
      </c>
      <c r="B6" s="20"/>
      <c r="C6" s="21"/>
      <c r="D6" s="21"/>
      <c r="E6" s="22"/>
      <c r="F6" s="23">
        <f>SUM(F5:F5)</f>
        <v>0</v>
      </c>
      <c r="G6" s="22"/>
      <c r="H6" s="23">
        <f>SUM(H5:H5)</f>
        <v>0</v>
      </c>
      <c r="I6" s="22"/>
      <c r="J6" s="23">
        <f>SUM(J5:J5)</f>
        <v>0</v>
      </c>
      <c r="K6" s="22"/>
      <c r="L6" s="23">
        <f>SUM(L5:L5)</f>
        <v>0</v>
      </c>
      <c r="M6" s="30"/>
      <c r="R6" s="16">
        <f>SUM($R$5:$R$5)</f>
        <v>0</v>
      </c>
      <c r="S6" s="16">
        <f>SUM($S$5:$S$5)</f>
        <v>0</v>
      </c>
      <c r="T6" s="16">
        <f>SUM($T$5:$T$5)</f>
        <v>0</v>
      </c>
      <c r="U6" s="16">
        <f>SUM($U$5:$U$5)</f>
        <v>0</v>
      </c>
      <c r="V6" s="16">
        <f>SUM($V$5:$V$5)</f>
        <v>0</v>
      </c>
      <c r="W6" s="16">
        <f>SUM($W$5:$W$5)</f>
        <v>0</v>
      </c>
      <c r="X6" s="16">
        <f>SUM($X$5:$X$5)</f>
        <v>0</v>
      </c>
      <c r="Y6" s="16">
        <f>SUM($Y$5:$Y$5)</f>
        <v>0</v>
      </c>
      <c r="Z6" s="16">
        <f>SUM($Z$5:$Z$5)</f>
        <v>0</v>
      </c>
      <c r="AA6" s="16">
        <f>SUM($AA$5:$AA$5)</f>
        <v>0</v>
      </c>
      <c r="AB6" s="16">
        <f>SUM($AB$5:$AB$5)</f>
        <v>0</v>
      </c>
      <c r="AC6" s="16">
        <f>SUM($AC$5:$AC$5)</f>
        <v>0</v>
      </c>
      <c r="AD6" s="16">
        <f>SUM($AD$5:$AD$5)</f>
        <v>0</v>
      </c>
      <c r="AE6" s="16">
        <f>SUM($AE$5:$AE$5)</f>
        <v>0</v>
      </c>
      <c r="AF6" s="16">
        <f>SUM($AF$5:$AF$5)</f>
        <v>0</v>
      </c>
      <c r="AG6" s="16">
        <f>SUM($AG$5:$AG$5)</f>
        <v>0</v>
      </c>
      <c r="AH6" s="16">
        <f>SUM($AH$5:$AH$5)</f>
        <v>0</v>
      </c>
      <c r="AI6" s="16">
        <f>SUM($AI$5:$AI$5)</f>
        <v>0</v>
      </c>
      <c r="AJ6" s="16">
        <f>SUM($AJ$5:$AJ$5)</f>
        <v>0</v>
      </c>
      <c r="AK6" s="16">
        <f>SUM($AK$5:$AK$5)</f>
        <v>0</v>
      </c>
      <c r="AL6" s="16">
        <f>SUM($AL$5:$AL$5)</f>
        <v>0</v>
      </c>
    </row>
    <row r="7" spans="1:38" ht="16.5" customHeight="1">
      <c r="A7" s="31"/>
      <c r="B7" s="31"/>
      <c r="C7" s="32"/>
      <c r="D7" s="32"/>
      <c r="E7" s="33"/>
      <c r="F7" s="33"/>
      <c r="G7" s="33"/>
      <c r="H7" s="33"/>
      <c r="I7" s="33"/>
      <c r="J7" s="33"/>
      <c r="K7" s="33"/>
      <c r="L7" s="33"/>
      <c r="M7" s="34"/>
    </row>
    <row r="8" spans="1:38" ht="20.100000000000001" customHeight="1"/>
    <row r="9" spans="1:38" ht="20.100000000000001" customHeight="1"/>
    <row r="10" spans="1:38" ht="20.100000000000001" customHeight="1"/>
    <row r="11" spans="1:38" ht="20.100000000000001" customHeight="1"/>
  </sheetData>
  <mergeCells count="11">
    <mergeCell ref="K3:L3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</mergeCells>
  <phoneticPr fontId="1" type="noConversion"/>
  <pageMargins left="0.74803149606299213" right="0.19685039370078738" top="0.74803149606299213" bottom="0.55118110236220463" header="0.51181102362204722" footer="0.31496062992125989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00"/>
  </sheetPr>
  <dimension ref="A1:AL33"/>
  <sheetViews>
    <sheetView view="pageBreakPreview" zoomScaleSheetLayoutView="100" workbookViewId="0">
      <selection activeCell="F17" sqref="F17"/>
    </sheetView>
  </sheetViews>
  <sheetFormatPr defaultRowHeight="11.25"/>
  <cols>
    <col min="1" max="1" width="21.25" style="16" bestFit="1" customWidth="1"/>
    <col min="2" max="2" width="27.5" style="16" bestFit="1" customWidth="1"/>
    <col min="3" max="3" width="3.625" style="24" customWidth="1"/>
    <col min="4" max="4" width="6.625" style="25" customWidth="1"/>
    <col min="5" max="8" width="12.125" style="25" customWidth="1"/>
    <col min="9" max="12" width="10.375" style="25" customWidth="1"/>
    <col min="13" max="13" width="6.625" style="25" customWidth="1"/>
    <col min="14" max="38" width="0" style="16" hidden="1" customWidth="1"/>
    <col min="39" max="16384" width="9" style="16"/>
  </cols>
  <sheetData>
    <row r="1" spans="1:38" ht="26.1" customHeight="1">
      <c r="A1" s="82" t="s">
        <v>30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</row>
    <row r="2" spans="1:38" s="42" customFormat="1" ht="20.100000000000001" customHeight="1">
      <c r="A2" s="83" t="str">
        <f>원가계산서!A3</f>
        <v xml:space="preserve">공 사 명 : 서울중계3동우체국 창구 리모델링공사(건축)                                                          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</row>
    <row r="3" spans="1:38" s="42" customFormat="1" ht="20.100000000000001" customHeight="1">
      <c r="A3" s="81" t="s">
        <v>31</v>
      </c>
      <c r="B3" s="81" t="s">
        <v>32</v>
      </c>
      <c r="C3" s="81" t="s">
        <v>0</v>
      </c>
      <c r="D3" s="81" t="s">
        <v>5</v>
      </c>
      <c r="E3" s="81" t="s">
        <v>16</v>
      </c>
      <c r="F3" s="81"/>
      <c r="G3" s="81" t="s">
        <v>17</v>
      </c>
      <c r="H3" s="81"/>
      <c r="I3" s="81" t="s">
        <v>18</v>
      </c>
      <c r="J3" s="81"/>
      <c r="K3" s="81" t="s">
        <v>19</v>
      </c>
      <c r="L3" s="81"/>
      <c r="M3" s="81" t="s">
        <v>33</v>
      </c>
    </row>
    <row r="4" spans="1:38" s="42" customFormat="1" ht="20.100000000000001" customHeight="1" thickBot="1">
      <c r="A4" s="84"/>
      <c r="B4" s="84"/>
      <c r="C4" s="84"/>
      <c r="D4" s="84"/>
      <c r="E4" s="60" t="s">
        <v>6</v>
      </c>
      <c r="F4" s="60" t="s">
        <v>7</v>
      </c>
      <c r="G4" s="60" t="s">
        <v>6</v>
      </c>
      <c r="H4" s="60" t="s">
        <v>7</v>
      </c>
      <c r="I4" s="60" t="s">
        <v>6</v>
      </c>
      <c r="J4" s="60" t="s">
        <v>7</v>
      </c>
      <c r="K4" s="60" t="s">
        <v>6</v>
      </c>
      <c r="L4" s="60" t="s">
        <v>7</v>
      </c>
      <c r="M4" s="84"/>
      <c r="N4" s="42" t="s">
        <v>8</v>
      </c>
      <c r="O4" s="42" t="s">
        <v>9</v>
      </c>
      <c r="P4" s="42" t="s">
        <v>10</v>
      </c>
      <c r="Q4" s="42" t="s">
        <v>11</v>
      </c>
      <c r="R4" s="42" t="s">
        <v>12</v>
      </c>
      <c r="S4" s="42" t="s">
        <v>34</v>
      </c>
      <c r="T4" s="42" t="s">
        <v>35</v>
      </c>
      <c r="U4" s="42" t="s">
        <v>36</v>
      </c>
      <c r="V4" s="42" t="s">
        <v>37</v>
      </c>
      <c r="W4" s="42" t="s">
        <v>38</v>
      </c>
      <c r="X4" s="42" t="s">
        <v>39</v>
      </c>
      <c r="Y4" s="42" t="s">
        <v>40</v>
      </c>
      <c r="Z4" s="42" t="s">
        <v>41</v>
      </c>
      <c r="AA4" s="42" t="s">
        <v>42</v>
      </c>
      <c r="AB4" s="42" t="s">
        <v>43</v>
      </c>
      <c r="AC4" s="42" t="s">
        <v>44</v>
      </c>
      <c r="AD4" s="42" t="s">
        <v>45</v>
      </c>
      <c r="AE4" s="42" t="s">
        <v>46</v>
      </c>
      <c r="AF4" s="42" t="s">
        <v>47</v>
      </c>
      <c r="AG4" s="42" t="s">
        <v>48</v>
      </c>
      <c r="AH4" s="42" t="s">
        <v>49</v>
      </c>
      <c r="AI4" s="42" t="s">
        <v>50</v>
      </c>
      <c r="AJ4" s="42" t="s">
        <v>51</v>
      </c>
      <c r="AK4" s="42" t="s">
        <v>52</v>
      </c>
      <c r="AL4" s="42" t="s">
        <v>53</v>
      </c>
    </row>
    <row r="5" spans="1:38" s="42" customFormat="1" ht="20.100000000000001" customHeight="1" thickTop="1">
      <c r="A5" s="58" t="s">
        <v>104</v>
      </c>
      <c r="B5" s="61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</row>
    <row r="6" spans="1:38" s="42" customFormat="1" ht="20.100000000000001" customHeight="1">
      <c r="A6" s="57" t="s">
        <v>54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</row>
    <row r="7" spans="1:38" s="42" customFormat="1" ht="20.100000000000001" customHeight="1">
      <c r="A7" s="44" t="s">
        <v>25</v>
      </c>
      <c r="B7" s="44" t="s">
        <v>105</v>
      </c>
      <c r="C7" s="45" t="s">
        <v>1</v>
      </c>
      <c r="D7" s="46">
        <v>96</v>
      </c>
      <c r="E7" s="47"/>
      <c r="F7" s="47">
        <f>ROUNDDOWN(D7*E7,0)</f>
        <v>0</v>
      </c>
      <c r="G7" s="47"/>
      <c r="H7" s="47">
        <f>ROUNDDOWN(D7*G7,0)</f>
        <v>0</v>
      </c>
      <c r="I7" s="47"/>
      <c r="J7" s="47">
        <f>ROUNDDOWN(D7*I7,0)</f>
        <v>0</v>
      </c>
      <c r="K7" s="47">
        <f t="shared" ref="K7:L8" si="0">E7+G7+I7</f>
        <v>0</v>
      </c>
      <c r="L7" s="47">
        <f t="shared" si="0"/>
        <v>0</v>
      </c>
      <c r="M7" s="48"/>
      <c r="P7" s="43" t="s">
        <v>12</v>
      </c>
      <c r="Q7" s="42">
        <v>1</v>
      </c>
      <c r="R7" s="42">
        <f>IF(P7="기계경비",J7,0)</f>
        <v>0</v>
      </c>
      <c r="S7" s="42">
        <f>IF(P7="운반비",J7,0)</f>
        <v>0</v>
      </c>
      <c r="T7" s="42">
        <f>IF(P7="작업부산물",F7,0)</f>
        <v>0</v>
      </c>
      <c r="U7" s="42">
        <f>IF(P7="관급",ROUNDDOWN(D7*E7,0),0)+IF(P7="지급",ROUNDDOWN(D7*E7,0),0)</f>
        <v>0</v>
      </c>
      <c r="V7" s="42">
        <f>IF(P7="외주비",F7+H7+J7,0)</f>
        <v>0</v>
      </c>
      <c r="W7" s="42">
        <f>IF(P7="장비비",F7+H7+J7,0)</f>
        <v>0</v>
      </c>
      <c r="X7" s="42">
        <f>IF(P7="폐기물처리비",J7,0)</f>
        <v>0</v>
      </c>
      <c r="Y7" s="42">
        <f>IF(P7="가설비",J7,0)</f>
        <v>0</v>
      </c>
      <c r="Z7" s="42">
        <f>IF(P7="잡비제외분",F7,0)</f>
        <v>0</v>
      </c>
      <c r="AA7" s="42">
        <f>IF(P7="사급자재대",L7,0)</f>
        <v>0</v>
      </c>
      <c r="AB7" s="42">
        <f>IF(P7="관급자재대",L7,0)</f>
        <v>0</v>
      </c>
      <c r="AC7" s="42">
        <f>IF(P7="사용자항목1",L7,0)</f>
        <v>0</v>
      </c>
      <c r="AD7" s="42">
        <f>IF(P7="사용자항목2",L7,0)</f>
        <v>0</v>
      </c>
      <c r="AE7" s="42">
        <f>IF(P7="사용자항목3",L7,0)</f>
        <v>0</v>
      </c>
      <c r="AF7" s="42">
        <f>IF(P7="사용자항목4",L7,0)</f>
        <v>0</v>
      </c>
      <c r="AG7" s="42">
        <f>IF(P7="사용자항목5",L7,0)</f>
        <v>0</v>
      </c>
      <c r="AH7" s="42">
        <f>IF(P7="사용자항목6",L7,0)</f>
        <v>0</v>
      </c>
      <c r="AI7" s="42">
        <f>IF(P7="사용자항목7",L7,0)</f>
        <v>0</v>
      </c>
      <c r="AJ7" s="42">
        <f>IF(P7="사용자항목8",L7,0)</f>
        <v>0</v>
      </c>
      <c r="AK7" s="42">
        <f>IF(P7="사용자항목9",L7,0)</f>
        <v>0</v>
      </c>
    </row>
    <row r="8" spans="1:38" s="42" customFormat="1" ht="20.100000000000001" customHeight="1">
      <c r="A8" s="44" t="s">
        <v>26</v>
      </c>
      <c r="B8" s="44" t="s">
        <v>20</v>
      </c>
      <c r="C8" s="45" t="s">
        <v>21</v>
      </c>
      <c r="D8" s="46">
        <v>1</v>
      </c>
      <c r="E8" s="47"/>
      <c r="F8" s="47">
        <f>ROUNDDOWN(D8*E8,0)</f>
        <v>0</v>
      </c>
      <c r="G8" s="47"/>
      <c r="H8" s="47">
        <f>ROUNDDOWN(D8*G8,0)</f>
        <v>0</v>
      </c>
      <c r="I8" s="47"/>
      <c r="J8" s="47">
        <f>ROUNDDOWN(D8*I8,0)</f>
        <v>0</v>
      </c>
      <c r="K8" s="47">
        <f t="shared" si="0"/>
        <v>0</v>
      </c>
      <c r="L8" s="47">
        <f t="shared" si="0"/>
        <v>0</v>
      </c>
      <c r="M8" s="48"/>
      <c r="P8" s="43" t="s">
        <v>12</v>
      </c>
      <c r="Q8" s="42">
        <v>1</v>
      </c>
      <c r="R8" s="42">
        <f>IF(P8="기계경비",J8,0)</f>
        <v>0</v>
      </c>
      <c r="S8" s="42">
        <f>IF(P8="운반비",J8,0)</f>
        <v>0</v>
      </c>
      <c r="T8" s="42">
        <f>IF(P8="작업부산물",F8,0)</f>
        <v>0</v>
      </c>
      <c r="U8" s="42">
        <f>IF(P8="관급",ROUNDDOWN(D8*E8,0),0)+IF(P8="지급",ROUNDDOWN(D8*E8,0),0)</f>
        <v>0</v>
      </c>
      <c r="V8" s="42">
        <f>IF(P8="외주비",F8+H8+J8,0)</f>
        <v>0</v>
      </c>
      <c r="W8" s="42">
        <f>IF(P8="장비비",F8+H8+J8,0)</f>
        <v>0</v>
      </c>
      <c r="X8" s="42">
        <f>IF(P8="폐기물처리비",J8,0)</f>
        <v>0</v>
      </c>
      <c r="Y8" s="42">
        <f>IF(P8="가설비",J8,0)</f>
        <v>0</v>
      </c>
      <c r="Z8" s="42">
        <f>IF(P8="잡비제외분",F8,0)</f>
        <v>0</v>
      </c>
      <c r="AA8" s="42">
        <f>IF(P8="사급자재대",L8,0)</f>
        <v>0</v>
      </c>
      <c r="AB8" s="42">
        <f>IF(P8="관급자재대",L8,0)</f>
        <v>0</v>
      </c>
      <c r="AC8" s="42">
        <f>IF(P8="사용자항목1",L8,0)</f>
        <v>0</v>
      </c>
      <c r="AD8" s="42">
        <f>IF(P8="사용자항목2",L8,0)</f>
        <v>0</v>
      </c>
      <c r="AE8" s="42">
        <f>IF(P8="사용자항목3",L8,0)</f>
        <v>0</v>
      </c>
      <c r="AF8" s="42">
        <f>IF(P8="사용자항목4",L8,0)</f>
        <v>0</v>
      </c>
      <c r="AG8" s="42">
        <f>IF(P8="사용자항목5",L8,0)</f>
        <v>0</v>
      </c>
      <c r="AH8" s="42">
        <f>IF(P8="사용자항목6",L8,0)</f>
        <v>0</v>
      </c>
      <c r="AI8" s="42">
        <f>IF(P8="사용자항목7",L8,0)</f>
        <v>0</v>
      </c>
      <c r="AJ8" s="42">
        <f>IF(P8="사용자항목8",L8,0)</f>
        <v>0</v>
      </c>
      <c r="AK8" s="42">
        <f>IF(P8="사용자항목9",L8,0)</f>
        <v>0</v>
      </c>
    </row>
    <row r="9" spans="1:38" s="42" customFormat="1" ht="20.100000000000001" customHeight="1">
      <c r="A9" s="56" t="s">
        <v>102</v>
      </c>
      <c r="B9" s="49"/>
      <c r="C9" s="50"/>
      <c r="D9" s="51"/>
      <c r="E9" s="51"/>
      <c r="F9" s="52">
        <f>SUM(F7:F8)</f>
        <v>0</v>
      </c>
      <c r="G9" s="51"/>
      <c r="H9" s="52">
        <f>SUM(H7:H8)</f>
        <v>0</v>
      </c>
      <c r="I9" s="51"/>
      <c r="J9" s="52">
        <f>SUM(J7:J8)</f>
        <v>0</v>
      </c>
      <c r="K9" s="51"/>
      <c r="L9" s="52">
        <f>SUM(L7:L8)</f>
        <v>0</v>
      </c>
      <c r="M9" s="51"/>
      <c r="R9" s="42">
        <f>SUM($R$6:$R$8)</f>
        <v>0</v>
      </c>
      <c r="S9" s="42">
        <f>SUM($S$6:$S$8)</f>
        <v>0</v>
      </c>
      <c r="T9" s="42">
        <f>SUM($T$6:$T$8)</f>
        <v>0</v>
      </c>
      <c r="U9" s="42">
        <f>SUM($U$6:$U$8)</f>
        <v>0</v>
      </c>
      <c r="V9" s="42">
        <f>SUM($V$6:$V$8)</f>
        <v>0</v>
      </c>
      <c r="W9" s="42">
        <f>SUM($W$6:$W$8)</f>
        <v>0</v>
      </c>
      <c r="X9" s="42">
        <f>SUM($X$6:$X$8)</f>
        <v>0</v>
      </c>
      <c r="Y9" s="42">
        <f>SUM($Y$6:$Y$8)</f>
        <v>0</v>
      </c>
      <c r="Z9" s="42">
        <f>SUM($Z$6:$Z$8)</f>
        <v>0</v>
      </c>
      <c r="AA9" s="42">
        <f>SUM($AA$6:$AA$8)</f>
        <v>0</v>
      </c>
      <c r="AB9" s="42">
        <f>SUM($AB$6:$AB$8)</f>
        <v>0</v>
      </c>
      <c r="AC9" s="42">
        <f>SUM($AC$6:$AC$8)</f>
        <v>0</v>
      </c>
      <c r="AD9" s="42">
        <f>SUM($AD$6:$AD$8)</f>
        <v>0</v>
      </c>
      <c r="AE9" s="42">
        <f>SUM($AE$6:$AE$8)</f>
        <v>0</v>
      </c>
      <c r="AF9" s="42">
        <f>SUM($AF$6:$AF$8)</f>
        <v>0</v>
      </c>
      <c r="AG9" s="42">
        <f>SUM($AG$6:$AG$8)</f>
        <v>0</v>
      </c>
      <c r="AH9" s="42">
        <f>SUM($AH$6:$AH$8)</f>
        <v>0</v>
      </c>
      <c r="AI9" s="42">
        <f>SUM($AI$6:$AI$8)</f>
        <v>0</v>
      </c>
      <c r="AJ9" s="42">
        <f>SUM($AJ$6:$AJ$8)</f>
        <v>0</v>
      </c>
      <c r="AK9" s="42">
        <f>SUM($AK$6:$AK$8)</f>
        <v>0</v>
      </c>
      <c r="AL9" s="42">
        <f>SUM($AL$6:$AL$8)</f>
        <v>0</v>
      </c>
    </row>
    <row r="10" spans="1:38" s="42" customFormat="1" ht="20.100000000000001" customHeight="1">
      <c r="A10" s="57" t="s">
        <v>55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</row>
    <row r="11" spans="1:38" s="42" customFormat="1" ht="20.100000000000001" customHeight="1">
      <c r="A11" s="44" t="s">
        <v>93</v>
      </c>
      <c r="B11" s="44"/>
      <c r="C11" s="45" t="s">
        <v>1</v>
      </c>
      <c r="D11" s="46">
        <v>10</v>
      </c>
      <c r="E11" s="47"/>
      <c r="F11" s="47">
        <f t="shared" ref="F11:F22" si="1">ROUNDDOWN(D11*E11,0)</f>
        <v>0</v>
      </c>
      <c r="G11" s="47"/>
      <c r="H11" s="47">
        <f t="shared" ref="H11:H22" si="2">ROUNDDOWN(D11*G11,0)</f>
        <v>0</v>
      </c>
      <c r="I11" s="47"/>
      <c r="J11" s="47">
        <f t="shared" ref="J11:J22" si="3">ROUNDDOWN(D11*I11,0)</f>
        <v>0</v>
      </c>
      <c r="K11" s="47">
        <f t="shared" ref="K11:K22" si="4">E11+G11+I11</f>
        <v>0</v>
      </c>
      <c r="L11" s="47">
        <f t="shared" ref="L11:L22" si="5">F11+H11+J11</f>
        <v>0</v>
      </c>
      <c r="M11" s="48"/>
      <c r="P11" s="43" t="s">
        <v>12</v>
      </c>
      <c r="Q11" s="42">
        <v>1</v>
      </c>
      <c r="R11" s="42">
        <f t="shared" ref="R11:R22" si="6">IF(P11="기계경비",J11,0)</f>
        <v>0</v>
      </c>
      <c r="S11" s="42">
        <f t="shared" ref="S11:S22" si="7">IF(P11="운반비",J11,0)</f>
        <v>0</v>
      </c>
      <c r="T11" s="42">
        <f t="shared" ref="T11:T22" si="8">IF(P11="작업부산물",F11,0)</f>
        <v>0</v>
      </c>
      <c r="U11" s="42">
        <f t="shared" ref="U11:U22" si="9">IF(P11="관급",ROUNDDOWN(D11*E11,0),0)+IF(P11="지급",ROUNDDOWN(D11*E11,0),0)</f>
        <v>0</v>
      </c>
      <c r="V11" s="42">
        <f t="shared" ref="V11:V22" si="10">IF(P11="외주비",F11+H11+J11,0)</f>
        <v>0</v>
      </c>
      <c r="W11" s="42">
        <f t="shared" ref="W11:W22" si="11">IF(P11="장비비",F11+H11+J11,0)</f>
        <v>0</v>
      </c>
      <c r="X11" s="42">
        <f t="shared" ref="X11:X22" si="12">IF(P11="폐기물처리비",J11,0)</f>
        <v>0</v>
      </c>
      <c r="Y11" s="42">
        <f t="shared" ref="Y11:Y22" si="13">IF(P11="가설비",J11,0)</f>
        <v>0</v>
      </c>
      <c r="Z11" s="42">
        <f t="shared" ref="Z11:Z22" si="14">IF(P11="잡비제외분",F11,0)</f>
        <v>0</v>
      </c>
      <c r="AA11" s="42">
        <f t="shared" ref="AA11:AA22" si="15">IF(P11="사급자재대",L11,0)</f>
        <v>0</v>
      </c>
      <c r="AB11" s="42">
        <f t="shared" ref="AB11:AB22" si="16">IF(P11="관급자재대",L11,0)</f>
        <v>0</v>
      </c>
      <c r="AC11" s="42">
        <f t="shared" ref="AC11:AC22" si="17">IF(P11="사용자항목1",L11,0)</f>
        <v>0</v>
      </c>
      <c r="AD11" s="42">
        <f t="shared" ref="AD11:AD22" si="18">IF(P11="사용자항목2",L11,0)</f>
        <v>0</v>
      </c>
      <c r="AE11" s="42">
        <f t="shared" ref="AE11:AE22" si="19">IF(P11="사용자항목3",L11,0)</f>
        <v>0</v>
      </c>
      <c r="AF11" s="42">
        <f t="shared" ref="AF11:AF22" si="20">IF(P11="사용자항목4",L11,0)</f>
        <v>0</v>
      </c>
      <c r="AG11" s="42">
        <f t="shared" ref="AG11:AG22" si="21">IF(P11="사용자항목5",L11,0)</f>
        <v>0</v>
      </c>
      <c r="AH11" s="42">
        <f t="shared" ref="AH11:AH22" si="22">IF(P11="사용자항목6",L11,0)</f>
        <v>0</v>
      </c>
      <c r="AI11" s="42">
        <f t="shared" ref="AI11:AI22" si="23">IF(P11="사용자항목7",L11,0)</f>
        <v>0</v>
      </c>
      <c r="AJ11" s="42">
        <f t="shared" ref="AJ11:AJ22" si="24">IF(P11="사용자항목8",L11,0)</f>
        <v>0</v>
      </c>
      <c r="AK11" s="42">
        <f t="shared" ref="AK11:AK22" si="25">IF(P11="사용자항목9",L11,0)</f>
        <v>0</v>
      </c>
    </row>
    <row r="12" spans="1:38" s="42" customFormat="1" ht="20.100000000000001" customHeight="1">
      <c r="A12" s="44" t="s">
        <v>27</v>
      </c>
      <c r="B12" s="44"/>
      <c r="C12" s="45" t="s">
        <v>1</v>
      </c>
      <c r="D12" s="46">
        <v>10</v>
      </c>
      <c r="E12" s="47"/>
      <c r="F12" s="47">
        <f t="shared" si="1"/>
        <v>0</v>
      </c>
      <c r="G12" s="47"/>
      <c r="H12" s="47">
        <f t="shared" si="2"/>
        <v>0</v>
      </c>
      <c r="I12" s="47"/>
      <c r="J12" s="47">
        <f t="shared" si="3"/>
        <v>0</v>
      </c>
      <c r="K12" s="47">
        <f t="shared" si="4"/>
        <v>0</v>
      </c>
      <c r="L12" s="47">
        <f t="shared" si="5"/>
        <v>0</v>
      </c>
      <c r="M12" s="48"/>
      <c r="P12" s="43" t="s">
        <v>12</v>
      </c>
      <c r="Q12" s="42">
        <v>1</v>
      </c>
      <c r="R12" s="42">
        <f t="shared" si="6"/>
        <v>0</v>
      </c>
      <c r="S12" s="42">
        <f t="shared" si="7"/>
        <v>0</v>
      </c>
      <c r="T12" s="42">
        <f t="shared" si="8"/>
        <v>0</v>
      </c>
      <c r="U12" s="42">
        <f t="shared" si="9"/>
        <v>0</v>
      </c>
      <c r="V12" s="42">
        <f t="shared" si="10"/>
        <v>0</v>
      </c>
      <c r="W12" s="42">
        <f t="shared" si="11"/>
        <v>0</v>
      </c>
      <c r="X12" s="42">
        <f t="shared" si="12"/>
        <v>0</v>
      </c>
      <c r="Y12" s="42">
        <f t="shared" si="13"/>
        <v>0</v>
      </c>
      <c r="Z12" s="42">
        <f t="shared" si="14"/>
        <v>0</v>
      </c>
      <c r="AA12" s="42">
        <f t="shared" si="15"/>
        <v>0</v>
      </c>
      <c r="AB12" s="42">
        <f t="shared" si="16"/>
        <v>0</v>
      </c>
      <c r="AC12" s="42">
        <f t="shared" si="17"/>
        <v>0</v>
      </c>
      <c r="AD12" s="42">
        <f t="shared" si="18"/>
        <v>0</v>
      </c>
      <c r="AE12" s="42">
        <f t="shared" si="19"/>
        <v>0</v>
      </c>
      <c r="AF12" s="42">
        <f t="shared" si="20"/>
        <v>0</v>
      </c>
      <c r="AG12" s="42">
        <f t="shared" si="21"/>
        <v>0</v>
      </c>
      <c r="AH12" s="42">
        <f t="shared" si="22"/>
        <v>0</v>
      </c>
      <c r="AI12" s="42">
        <f t="shared" si="23"/>
        <v>0</v>
      </c>
      <c r="AJ12" s="42">
        <f t="shared" si="24"/>
        <v>0</v>
      </c>
      <c r="AK12" s="42">
        <f t="shared" si="25"/>
        <v>0</v>
      </c>
    </row>
    <row r="13" spans="1:38" s="42" customFormat="1" ht="20.100000000000001" customHeight="1">
      <c r="A13" s="44" t="s">
        <v>98</v>
      </c>
      <c r="B13" s="44" t="s">
        <v>110</v>
      </c>
      <c r="C13" s="45" t="s">
        <v>99</v>
      </c>
      <c r="D13" s="46">
        <v>1</v>
      </c>
      <c r="E13" s="47"/>
      <c r="F13" s="47">
        <f t="shared" si="1"/>
        <v>0</v>
      </c>
      <c r="G13" s="47"/>
      <c r="H13" s="47">
        <f t="shared" si="2"/>
        <v>0</v>
      </c>
      <c r="I13" s="47"/>
      <c r="J13" s="47">
        <f t="shared" si="3"/>
        <v>0</v>
      </c>
      <c r="K13" s="47">
        <f t="shared" si="4"/>
        <v>0</v>
      </c>
      <c r="L13" s="47">
        <f t="shared" si="5"/>
        <v>0</v>
      </c>
      <c r="M13" s="48"/>
      <c r="P13" s="43" t="s">
        <v>12</v>
      </c>
      <c r="Q13" s="42">
        <v>1</v>
      </c>
      <c r="R13" s="42">
        <f t="shared" si="6"/>
        <v>0</v>
      </c>
      <c r="S13" s="42">
        <f t="shared" si="7"/>
        <v>0</v>
      </c>
      <c r="T13" s="42">
        <f t="shared" si="8"/>
        <v>0</v>
      </c>
      <c r="U13" s="42">
        <f t="shared" si="9"/>
        <v>0</v>
      </c>
      <c r="V13" s="42">
        <f t="shared" si="10"/>
        <v>0</v>
      </c>
      <c r="W13" s="42">
        <f t="shared" si="11"/>
        <v>0</v>
      </c>
      <c r="X13" s="42">
        <f t="shared" si="12"/>
        <v>0</v>
      </c>
      <c r="Y13" s="42">
        <f t="shared" si="13"/>
        <v>0</v>
      </c>
      <c r="Z13" s="42">
        <f t="shared" si="14"/>
        <v>0</v>
      </c>
      <c r="AA13" s="42">
        <f t="shared" si="15"/>
        <v>0</v>
      </c>
      <c r="AB13" s="42">
        <f t="shared" si="16"/>
        <v>0</v>
      </c>
      <c r="AC13" s="42">
        <f t="shared" si="17"/>
        <v>0</v>
      </c>
      <c r="AD13" s="42">
        <f t="shared" si="18"/>
        <v>0</v>
      </c>
      <c r="AE13" s="42">
        <f t="shared" si="19"/>
        <v>0</v>
      </c>
      <c r="AF13" s="42">
        <f t="shared" si="20"/>
        <v>0</v>
      </c>
      <c r="AG13" s="42">
        <f t="shared" si="21"/>
        <v>0</v>
      </c>
      <c r="AH13" s="42">
        <f t="shared" si="22"/>
        <v>0</v>
      </c>
      <c r="AI13" s="42">
        <f t="shared" si="23"/>
        <v>0</v>
      </c>
      <c r="AJ13" s="42">
        <f t="shared" si="24"/>
        <v>0</v>
      </c>
      <c r="AK13" s="42">
        <f t="shared" si="25"/>
        <v>0</v>
      </c>
    </row>
    <row r="14" spans="1:38" s="42" customFormat="1" ht="20.100000000000001" customHeight="1">
      <c r="A14" s="44" t="s">
        <v>98</v>
      </c>
      <c r="B14" s="44" t="s">
        <v>111</v>
      </c>
      <c r="C14" s="45" t="s">
        <v>99</v>
      </c>
      <c r="D14" s="46">
        <v>1</v>
      </c>
      <c r="E14" s="47"/>
      <c r="F14" s="47">
        <f t="shared" ref="F14" si="26">ROUNDDOWN(D14*E14,0)</f>
        <v>0</v>
      </c>
      <c r="G14" s="47"/>
      <c r="H14" s="47">
        <f t="shared" ref="H14" si="27">ROUNDDOWN(D14*G14,0)</f>
        <v>0</v>
      </c>
      <c r="I14" s="47"/>
      <c r="J14" s="47">
        <f t="shared" ref="J14" si="28">ROUNDDOWN(D14*I14,0)</f>
        <v>0</v>
      </c>
      <c r="K14" s="47">
        <f t="shared" ref="K14" si="29">E14+G14+I14</f>
        <v>0</v>
      </c>
      <c r="L14" s="47">
        <f t="shared" ref="L14" si="30">F14+H14+J14</f>
        <v>0</v>
      </c>
      <c r="M14" s="48"/>
      <c r="P14" s="43"/>
    </row>
    <row r="15" spans="1:38" s="42" customFormat="1" ht="21" customHeight="1">
      <c r="A15" s="44" t="s">
        <v>96</v>
      </c>
      <c r="B15" s="55" t="s">
        <v>113</v>
      </c>
      <c r="C15" s="45" t="s">
        <v>99</v>
      </c>
      <c r="D15" s="46">
        <v>3</v>
      </c>
      <c r="E15" s="47"/>
      <c r="F15" s="47">
        <f t="shared" si="1"/>
        <v>0</v>
      </c>
      <c r="G15" s="47"/>
      <c r="H15" s="47">
        <f t="shared" si="2"/>
        <v>0</v>
      </c>
      <c r="I15" s="47"/>
      <c r="J15" s="47">
        <f t="shared" si="3"/>
        <v>0</v>
      </c>
      <c r="K15" s="47">
        <f t="shared" si="4"/>
        <v>0</v>
      </c>
      <c r="L15" s="47">
        <f t="shared" si="5"/>
        <v>0</v>
      </c>
      <c r="M15" s="48"/>
      <c r="P15" s="43" t="s">
        <v>12</v>
      </c>
      <c r="Q15" s="42">
        <v>1</v>
      </c>
      <c r="R15" s="42">
        <f t="shared" si="6"/>
        <v>0</v>
      </c>
      <c r="S15" s="42">
        <f t="shared" si="7"/>
        <v>0</v>
      </c>
      <c r="T15" s="42">
        <f t="shared" si="8"/>
        <v>0</v>
      </c>
      <c r="U15" s="42">
        <f t="shared" si="9"/>
        <v>0</v>
      </c>
      <c r="V15" s="42">
        <f t="shared" si="10"/>
        <v>0</v>
      </c>
      <c r="W15" s="42">
        <f t="shared" si="11"/>
        <v>0</v>
      </c>
      <c r="X15" s="42">
        <f t="shared" si="12"/>
        <v>0</v>
      </c>
      <c r="Y15" s="42">
        <f t="shared" si="13"/>
        <v>0</v>
      </c>
      <c r="Z15" s="42">
        <f t="shared" si="14"/>
        <v>0</v>
      </c>
      <c r="AA15" s="42">
        <f t="shared" si="15"/>
        <v>0</v>
      </c>
      <c r="AB15" s="42">
        <f t="shared" si="16"/>
        <v>0</v>
      </c>
      <c r="AC15" s="42">
        <f t="shared" si="17"/>
        <v>0</v>
      </c>
      <c r="AD15" s="42">
        <f t="shared" si="18"/>
        <v>0</v>
      </c>
      <c r="AE15" s="42">
        <f t="shared" si="19"/>
        <v>0</v>
      </c>
      <c r="AF15" s="42">
        <f t="shared" si="20"/>
        <v>0</v>
      </c>
      <c r="AG15" s="42">
        <f t="shared" si="21"/>
        <v>0</v>
      </c>
      <c r="AH15" s="42">
        <f t="shared" si="22"/>
        <v>0</v>
      </c>
      <c r="AI15" s="42">
        <f t="shared" si="23"/>
        <v>0</v>
      </c>
      <c r="AJ15" s="42">
        <f t="shared" si="24"/>
        <v>0</v>
      </c>
      <c r="AK15" s="42">
        <f t="shared" si="25"/>
        <v>0</v>
      </c>
    </row>
    <row r="16" spans="1:38" s="42" customFormat="1" ht="20.100000000000001" customHeight="1">
      <c r="A16" s="44" t="s">
        <v>100</v>
      </c>
      <c r="B16" s="44" t="s">
        <v>112</v>
      </c>
      <c r="C16" s="45" t="s">
        <v>99</v>
      </c>
      <c r="D16" s="46">
        <v>1</v>
      </c>
      <c r="E16" s="47"/>
      <c r="F16" s="47">
        <f t="shared" si="1"/>
        <v>0</v>
      </c>
      <c r="G16" s="47"/>
      <c r="H16" s="47">
        <f t="shared" si="2"/>
        <v>0</v>
      </c>
      <c r="I16" s="47"/>
      <c r="J16" s="47">
        <f t="shared" si="3"/>
        <v>0</v>
      </c>
      <c r="K16" s="47">
        <f t="shared" si="4"/>
        <v>0</v>
      </c>
      <c r="L16" s="47">
        <f t="shared" si="5"/>
        <v>0</v>
      </c>
      <c r="M16" s="48"/>
      <c r="P16" s="43" t="s">
        <v>12</v>
      </c>
      <c r="Q16" s="42">
        <v>1</v>
      </c>
      <c r="R16" s="42">
        <f t="shared" si="6"/>
        <v>0</v>
      </c>
      <c r="S16" s="42">
        <f t="shared" si="7"/>
        <v>0</v>
      </c>
      <c r="T16" s="42">
        <f t="shared" si="8"/>
        <v>0</v>
      </c>
      <c r="U16" s="42">
        <f t="shared" si="9"/>
        <v>0</v>
      </c>
      <c r="V16" s="42">
        <f t="shared" si="10"/>
        <v>0</v>
      </c>
      <c r="W16" s="42">
        <f t="shared" si="11"/>
        <v>0</v>
      </c>
      <c r="X16" s="42">
        <f t="shared" si="12"/>
        <v>0</v>
      </c>
      <c r="Y16" s="42">
        <f t="shared" si="13"/>
        <v>0</v>
      </c>
      <c r="Z16" s="42">
        <f t="shared" si="14"/>
        <v>0</v>
      </c>
      <c r="AA16" s="42">
        <f t="shared" si="15"/>
        <v>0</v>
      </c>
      <c r="AB16" s="42">
        <f t="shared" si="16"/>
        <v>0</v>
      </c>
      <c r="AC16" s="42">
        <f t="shared" si="17"/>
        <v>0</v>
      </c>
      <c r="AD16" s="42">
        <f t="shared" si="18"/>
        <v>0</v>
      </c>
      <c r="AE16" s="42">
        <f t="shared" si="19"/>
        <v>0</v>
      </c>
      <c r="AF16" s="42">
        <f t="shared" si="20"/>
        <v>0</v>
      </c>
      <c r="AG16" s="42">
        <f t="shared" si="21"/>
        <v>0</v>
      </c>
      <c r="AH16" s="42">
        <f t="shared" si="22"/>
        <v>0</v>
      </c>
      <c r="AI16" s="42">
        <f t="shared" si="23"/>
        <v>0</v>
      </c>
      <c r="AJ16" s="42">
        <f t="shared" si="24"/>
        <v>0</v>
      </c>
      <c r="AK16" s="42">
        <f t="shared" si="25"/>
        <v>0</v>
      </c>
    </row>
    <row r="17" spans="1:38" s="42" customFormat="1" ht="20.100000000000001" customHeight="1">
      <c r="A17" s="44" t="s">
        <v>28</v>
      </c>
      <c r="B17" s="44" t="s">
        <v>22</v>
      </c>
      <c r="C17" s="45" t="s">
        <v>101</v>
      </c>
      <c r="D17" s="46">
        <v>6</v>
      </c>
      <c r="E17" s="47"/>
      <c r="F17" s="47">
        <f t="shared" si="1"/>
        <v>0</v>
      </c>
      <c r="G17" s="47"/>
      <c r="H17" s="47">
        <f t="shared" si="2"/>
        <v>0</v>
      </c>
      <c r="I17" s="47">
        <v>0</v>
      </c>
      <c r="J17" s="47">
        <f t="shared" si="3"/>
        <v>0</v>
      </c>
      <c r="K17" s="47">
        <f t="shared" si="4"/>
        <v>0</v>
      </c>
      <c r="L17" s="47">
        <f t="shared" si="5"/>
        <v>0</v>
      </c>
      <c r="M17" s="48"/>
      <c r="P17" s="43" t="s">
        <v>12</v>
      </c>
      <c r="Q17" s="42">
        <v>1</v>
      </c>
      <c r="R17" s="42">
        <f t="shared" si="6"/>
        <v>0</v>
      </c>
      <c r="S17" s="42">
        <f t="shared" si="7"/>
        <v>0</v>
      </c>
      <c r="T17" s="42">
        <f t="shared" si="8"/>
        <v>0</v>
      </c>
      <c r="U17" s="42">
        <f t="shared" si="9"/>
        <v>0</v>
      </c>
      <c r="V17" s="42">
        <f t="shared" si="10"/>
        <v>0</v>
      </c>
      <c r="W17" s="42">
        <f t="shared" si="11"/>
        <v>0</v>
      </c>
      <c r="X17" s="42">
        <f t="shared" si="12"/>
        <v>0</v>
      </c>
      <c r="Y17" s="42">
        <f t="shared" si="13"/>
        <v>0</v>
      </c>
      <c r="Z17" s="42">
        <f t="shared" si="14"/>
        <v>0</v>
      </c>
      <c r="AA17" s="42">
        <f t="shared" si="15"/>
        <v>0</v>
      </c>
      <c r="AB17" s="42">
        <f t="shared" si="16"/>
        <v>0</v>
      </c>
      <c r="AC17" s="42">
        <f t="shared" si="17"/>
        <v>0</v>
      </c>
      <c r="AD17" s="42">
        <f t="shared" si="18"/>
        <v>0</v>
      </c>
      <c r="AE17" s="42">
        <f t="shared" si="19"/>
        <v>0</v>
      </c>
      <c r="AF17" s="42">
        <f t="shared" si="20"/>
        <v>0</v>
      </c>
      <c r="AG17" s="42">
        <f t="shared" si="21"/>
        <v>0</v>
      </c>
      <c r="AH17" s="42">
        <f t="shared" si="22"/>
        <v>0</v>
      </c>
      <c r="AI17" s="42">
        <f t="shared" si="23"/>
        <v>0</v>
      </c>
      <c r="AJ17" s="42">
        <f t="shared" si="24"/>
        <v>0</v>
      </c>
      <c r="AK17" s="42">
        <f t="shared" si="25"/>
        <v>0</v>
      </c>
    </row>
    <row r="18" spans="1:38" s="42" customFormat="1" ht="20.100000000000001" customHeight="1">
      <c r="A18" s="44" t="s">
        <v>28</v>
      </c>
      <c r="B18" s="44" t="s">
        <v>23</v>
      </c>
      <c r="C18" s="45" t="s">
        <v>101</v>
      </c>
      <c r="D18" s="46">
        <v>6</v>
      </c>
      <c r="E18" s="47"/>
      <c r="F18" s="47">
        <f t="shared" si="1"/>
        <v>0</v>
      </c>
      <c r="G18" s="47"/>
      <c r="H18" s="47">
        <f t="shared" si="2"/>
        <v>0</v>
      </c>
      <c r="I18" s="47">
        <v>0</v>
      </c>
      <c r="J18" s="47">
        <f t="shared" si="3"/>
        <v>0</v>
      </c>
      <c r="K18" s="47">
        <f t="shared" si="4"/>
        <v>0</v>
      </c>
      <c r="L18" s="47">
        <f t="shared" si="5"/>
        <v>0</v>
      </c>
      <c r="M18" s="48"/>
      <c r="P18" s="43" t="s">
        <v>12</v>
      </c>
      <c r="Q18" s="42">
        <v>1</v>
      </c>
      <c r="R18" s="42">
        <f t="shared" si="6"/>
        <v>0</v>
      </c>
      <c r="S18" s="42">
        <f t="shared" si="7"/>
        <v>0</v>
      </c>
      <c r="T18" s="42">
        <f t="shared" si="8"/>
        <v>0</v>
      </c>
      <c r="U18" s="42">
        <f t="shared" si="9"/>
        <v>0</v>
      </c>
      <c r="V18" s="42">
        <f t="shared" si="10"/>
        <v>0</v>
      </c>
      <c r="W18" s="42">
        <f t="shared" si="11"/>
        <v>0</v>
      </c>
      <c r="X18" s="42">
        <f t="shared" si="12"/>
        <v>0</v>
      </c>
      <c r="Y18" s="42">
        <f t="shared" si="13"/>
        <v>0</v>
      </c>
      <c r="Z18" s="42">
        <f t="shared" si="14"/>
        <v>0</v>
      </c>
      <c r="AA18" s="42">
        <f t="shared" si="15"/>
        <v>0</v>
      </c>
      <c r="AB18" s="42">
        <f t="shared" si="16"/>
        <v>0</v>
      </c>
      <c r="AC18" s="42">
        <f t="shared" si="17"/>
        <v>0</v>
      </c>
      <c r="AD18" s="42">
        <f t="shared" si="18"/>
        <v>0</v>
      </c>
      <c r="AE18" s="42">
        <f t="shared" si="19"/>
        <v>0</v>
      </c>
      <c r="AF18" s="42">
        <f t="shared" si="20"/>
        <v>0</v>
      </c>
      <c r="AG18" s="42">
        <f t="shared" si="21"/>
        <v>0</v>
      </c>
      <c r="AH18" s="42">
        <f t="shared" si="22"/>
        <v>0</v>
      </c>
      <c r="AI18" s="42">
        <f t="shared" si="23"/>
        <v>0</v>
      </c>
      <c r="AJ18" s="42">
        <f t="shared" si="24"/>
        <v>0</v>
      </c>
      <c r="AK18" s="42">
        <f t="shared" si="25"/>
        <v>0</v>
      </c>
    </row>
    <row r="19" spans="1:38" s="42" customFormat="1" ht="20.100000000000001" customHeight="1">
      <c r="A19" s="44" t="s">
        <v>116</v>
      </c>
      <c r="B19" s="44"/>
      <c r="C19" s="45" t="s">
        <v>101</v>
      </c>
      <c r="D19" s="46">
        <v>2</v>
      </c>
      <c r="E19" s="47"/>
      <c r="F19" s="47">
        <f t="shared" si="1"/>
        <v>0</v>
      </c>
      <c r="G19" s="47"/>
      <c r="H19" s="47"/>
      <c r="I19" s="47"/>
      <c r="J19" s="47"/>
      <c r="K19" s="47">
        <f t="shared" ref="K19:K21" si="31">E19+G19+I19</f>
        <v>0</v>
      </c>
      <c r="L19" s="47">
        <f t="shared" ref="L19:L21" si="32">F19+H19+J19</f>
        <v>0</v>
      </c>
      <c r="M19" s="48"/>
      <c r="P19" s="43"/>
    </row>
    <row r="20" spans="1:38" s="42" customFormat="1" ht="20.100000000000001" customHeight="1">
      <c r="A20" s="44" t="s">
        <v>114</v>
      </c>
      <c r="B20" s="44" t="s">
        <v>117</v>
      </c>
      <c r="C20" s="45" t="s">
        <v>101</v>
      </c>
      <c r="D20" s="46">
        <v>2</v>
      </c>
      <c r="E20" s="47"/>
      <c r="F20" s="47">
        <f t="shared" si="1"/>
        <v>0</v>
      </c>
      <c r="G20" s="47"/>
      <c r="H20" s="47"/>
      <c r="I20" s="47"/>
      <c r="J20" s="47"/>
      <c r="K20" s="47">
        <f t="shared" si="31"/>
        <v>0</v>
      </c>
      <c r="L20" s="47">
        <f t="shared" si="32"/>
        <v>0</v>
      </c>
      <c r="M20" s="48"/>
      <c r="P20" s="43"/>
    </row>
    <row r="21" spans="1:38" s="42" customFormat="1" ht="20.100000000000001" customHeight="1">
      <c r="A21" s="44" t="s">
        <v>115</v>
      </c>
      <c r="B21" s="44" t="s">
        <v>118</v>
      </c>
      <c r="C21" s="45" t="s">
        <v>101</v>
      </c>
      <c r="D21" s="46">
        <v>2</v>
      </c>
      <c r="E21" s="47"/>
      <c r="F21" s="47">
        <f t="shared" si="1"/>
        <v>0</v>
      </c>
      <c r="G21" s="47"/>
      <c r="H21" s="47"/>
      <c r="I21" s="47"/>
      <c r="J21" s="47"/>
      <c r="K21" s="47">
        <f t="shared" si="31"/>
        <v>0</v>
      </c>
      <c r="L21" s="47">
        <f t="shared" si="32"/>
        <v>0</v>
      </c>
      <c r="M21" s="48"/>
      <c r="P21" s="43"/>
    </row>
    <row r="22" spans="1:38" s="42" customFormat="1" ht="20.100000000000001" customHeight="1">
      <c r="A22" s="44" t="s">
        <v>109</v>
      </c>
      <c r="B22" s="44" t="s">
        <v>94</v>
      </c>
      <c r="C22" s="45" t="s">
        <v>3</v>
      </c>
      <c r="D22" s="46">
        <v>11</v>
      </c>
      <c r="E22" s="47"/>
      <c r="F22" s="47">
        <f t="shared" si="1"/>
        <v>0</v>
      </c>
      <c r="G22" s="47"/>
      <c r="H22" s="47">
        <f t="shared" si="2"/>
        <v>0</v>
      </c>
      <c r="I22" s="47">
        <v>0</v>
      </c>
      <c r="J22" s="47">
        <f t="shared" si="3"/>
        <v>0</v>
      </c>
      <c r="K22" s="47">
        <f t="shared" si="4"/>
        <v>0</v>
      </c>
      <c r="L22" s="47">
        <f t="shared" si="5"/>
        <v>0</v>
      </c>
      <c r="M22" s="48"/>
      <c r="P22" s="43" t="s">
        <v>12</v>
      </c>
      <c r="Q22" s="42">
        <v>1</v>
      </c>
      <c r="R22" s="42">
        <f t="shared" si="6"/>
        <v>0</v>
      </c>
      <c r="S22" s="42">
        <f t="shared" si="7"/>
        <v>0</v>
      </c>
      <c r="T22" s="42">
        <f t="shared" si="8"/>
        <v>0</v>
      </c>
      <c r="U22" s="42">
        <f t="shared" si="9"/>
        <v>0</v>
      </c>
      <c r="V22" s="42">
        <f t="shared" si="10"/>
        <v>0</v>
      </c>
      <c r="W22" s="42">
        <f t="shared" si="11"/>
        <v>0</v>
      </c>
      <c r="X22" s="42">
        <f t="shared" si="12"/>
        <v>0</v>
      </c>
      <c r="Y22" s="42">
        <f t="shared" si="13"/>
        <v>0</v>
      </c>
      <c r="Z22" s="42">
        <f t="shared" si="14"/>
        <v>0</v>
      </c>
      <c r="AA22" s="42">
        <f t="shared" si="15"/>
        <v>0</v>
      </c>
      <c r="AB22" s="42">
        <f t="shared" si="16"/>
        <v>0</v>
      </c>
      <c r="AC22" s="42">
        <f t="shared" si="17"/>
        <v>0</v>
      </c>
      <c r="AD22" s="42">
        <f t="shared" si="18"/>
        <v>0</v>
      </c>
      <c r="AE22" s="42">
        <f t="shared" si="19"/>
        <v>0</v>
      </c>
      <c r="AF22" s="42">
        <f t="shared" si="20"/>
        <v>0</v>
      </c>
      <c r="AG22" s="42">
        <f t="shared" si="21"/>
        <v>0</v>
      </c>
      <c r="AH22" s="42">
        <f t="shared" si="22"/>
        <v>0</v>
      </c>
      <c r="AI22" s="42">
        <f t="shared" si="23"/>
        <v>0</v>
      </c>
      <c r="AJ22" s="42">
        <f t="shared" si="24"/>
        <v>0</v>
      </c>
      <c r="AK22" s="42">
        <f t="shared" si="25"/>
        <v>0</v>
      </c>
    </row>
    <row r="23" spans="1:38" s="42" customFormat="1" ht="20.100000000000001" customHeight="1">
      <c r="A23" s="56" t="s">
        <v>102</v>
      </c>
      <c r="B23" s="49"/>
      <c r="C23" s="50"/>
      <c r="D23" s="51"/>
      <c r="E23" s="51"/>
      <c r="F23" s="52">
        <f>SUM(F11:F22)</f>
        <v>0</v>
      </c>
      <c r="G23" s="51"/>
      <c r="H23" s="52">
        <f>SUM(H11:H22)</f>
        <v>0</v>
      </c>
      <c r="I23" s="51"/>
      <c r="J23" s="52">
        <f>SUM(J11:J22)</f>
        <v>0</v>
      </c>
      <c r="K23" s="51"/>
      <c r="L23" s="52">
        <f>SUM(L11:L22)</f>
        <v>0</v>
      </c>
      <c r="M23" s="51"/>
      <c r="R23" s="42">
        <f>SUM($R$10:$R$22)</f>
        <v>0</v>
      </c>
      <c r="S23" s="42">
        <f>SUM($S$10:$S$22)</f>
        <v>0</v>
      </c>
      <c r="T23" s="42">
        <f>SUM($T$10:$T$22)</f>
        <v>0</v>
      </c>
      <c r="U23" s="42">
        <f>SUM($U$10:$U$22)</f>
        <v>0</v>
      </c>
      <c r="V23" s="42">
        <f>SUM($V$10:$V$22)</f>
        <v>0</v>
      </c>
      <c r="W23" s="42">
        <f>SUM($W$10:$W$22)</f>
        <v>0</v>
      </c>
      <c r="X23" s="42">
        <f>SUM($X$10:$X$22)</f>
        <v>0</v>
      </c>
      <c r="Y23" s="42">
        <f>SUM($Y$10:$Y$22)</f>
        <v>0</v>
      </c>
      <c r="Z23" s="42">
        <f>SUM($Z$10:$Z$22)</f>
        <v>0</v>
      </c>
      <c r="AA23" s="42">
        <f>SUM($AA$10:$AA$22)</f>
        <v>0</v>
      </c>
      <c r="AB23" s="42">
        <f>SUM($AB$10:$AB$22)</f>
        <v>0</v>
      </c>
      <c r="AC23" s="42">
        <f>SUM($AC$10:$AC$22)</f>
        <v>0</v>
      </c>
      <c r="AD23" s="42">
        <f>SUM($AD$10:$AD$22)</f>
        <v>0</v>
      </c>
      <c r="AE23" s="42">
        <f>SUM($AE$10:$AE$22)</f>
        <v>0</v>
      </c>
      <c r="AF23" s="42">
        <f>SUM($AF$10:$AF$22)</f>
        <v>0</v>
      </c>
      <c r="AG23" s="42">
        <f>SUM($AG$10:$AG$22)</f>
        <v>0</v>
      </c>
      <c r="AH23" s="42">
        <f>SUM($AH$10:$AH$22)</f>
        <v>0</v>
      </c>
      <c r="AI23" s="42">
        <f>SUM($AI$10:$AI$22)</f>
        <v>0</v>
      </c>
      <c r="AJ23" s="42">
        <f>SUM($AJ$10:$AJ$22)</f>
        <v>0</v>
      </c>
      <c r="AK23" s="42">
        <f>SUM($AK$10:$AK$22)</f>
        <v>0</v>
      </c>
      <c r="AL23" s="42">
        <f>SUM($AL$10:$AL$22)</f>
        <v>0</v>
      </c>
    </row>
    <row r="24" spans="1:38" s="42" customFormat="1" ht="20.100000000000001" customHeight="1">
      <c r="A24" s="57" t="s">
        <v>56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</row>
    <row r="25" spans="1:38" s="42" customFormat="1" ht="20.100000000000001" customHeight="1">
      <c r="A25" s="44" t="s">
        <v>29</v>
      </c>
      <c r="B25" s="44"/>
      <c r="C25" s="45" t="s">
        <v>3</v>
      </c>
      <c r="D25" s="46">
        <v>10</v>
      </c>
      <c r="E25" s="47"/>
      <c r="F25" s="47">
        <f>ROUNDDOWN(D25*E25,0)</f>
        <v>0</v>
      </c>
      <c r="G25" s="47"/>
      <c r="H25" s="47">
        <f>ROUNDDOWN(D25*G25,0)</f>
        <v>0</v>
      </c>
      <c r="I25" s="47"/>
      <c r="J25" s="47">
        <f>ROUNDDOWN(D25*I25,0)</f>
        <v>0</v>
      </c>
      <c r="K25" s="47">
        <f t="shared" ref="K25:L27" si="33">E25+G25+I25</f>
        <v>0</v>
      </c>
      <c r="L25" s="47">
        <f t="shared" si="33"/>
        <v>0</v>
      </c>
      <c r="M25" s="48"/>
      <c r="P25" s="43" t="s">
        <v>12</v>
      </c>
      <c r="Q25" s="42">
        <v>1</v>
      </c>
      <c r="R25" s="42">
        <f>IF(P25="기계경비",J25,0)</f>
        <v>0</v>
      </c>
      <c r="S25" s="42">
        <f>IF(P25="운반비",J25,0)</f>
        <v>0</v>
      </c>
      <c r="T25" s="42">
        <f>IF(P25="작업부산물",F25,0)</f>
        <v>0</v>
      </c>
      <c r="U25" s="42">
        <f>IF(P25="관급",ROUNDDOWN(D25*E25,0),0)+IF(P25="지급",ROUNDDOWN(D25*E25,0),0)</f>
        <v>0</v>
      </c>
      <c r="V25" s="42">
        <f>IF(P25="외주비",F25+H25+J25,0)</f>
        <v>0</v>
      </c>
      <c r="W25" s="42">
        <f>IF(P25="장비비",F25+H25+J25,0)</f>
        <v>0</v>
      </c>
      <c r="X25" s="42">
        <f>IF(P25="폐기물처리비",J25,0)</f>
        <v>0</v>
      </c>
      <c r="Y25" s="42">
        <f>IF(P25="가설비",J25,0)</f>
        <v>0</v>
      </c>
      <c r="Z25" s="42">
        <f>IF(P25="잡비제외분",F25,0)</f>
        <v>0</v>
      </c>
      <c r="AA25" s="42">
        <f>IF(P25="사급자재대",L25,0)</f>
        <v>0</v>
      </c>
      <c r="AB25" s="42">
        <f>IF(P25="관급자재대",L25,0)</f>
        <v>0</v>
      </c>
      <c r="AC25" s="42">
        <f>IF(P25="사용자항목1",L25,0)</f>
        <v>0</v>
      </c>
      <c r="AD25" s="42">
        <f>IF(P25="사용자항목2",L25,0)</f>
        <v>0</v>
      </c>
      <c r="AE25" s="42">
        <f>IF(P25="사용자항목3",L25,0)</f>
        <v>0</v>
      </c>
      <c r="AF25" s="42">
        <f>IF(P25="사용자항목4",L25,0)</f>
        <v>0</v>
      </c>
      <c r="AG25" s="42">
        <f>IF(P25="사용자항목5",L25,0)</f>
        <v>0</v>
      </c>
      <c r="AH25" s="42">
        <f>IF(P25="사용자항목6",L25,0)</f>
        <v>0</v>
      </c>
      <c r="AI25" s="42">
        <f>IF(P25="사용자항목7",L25,0)</f>
        <v>0</v>
      </c>
      <c r="AJ25" s="42">
        <f>IF(P25="사용자항목8",L25,0)</f>
        <v>0</v>
      </c>
      <c r="AK25" s="42">
        <f>IF(P25="사용자항목9",L25,0)</f>
        <v>0</v>
      </c>
    </row>
    <row r="26" spans="1:38" s="42" customFormat="1" ht="20.100000000000001" customHeight="1">
      <c r="A26" s="44" t="s">
        <v>106</v>
      </c>
      <c r="B26" s="44"/>
      <c r="C26" s="45" t="s">
        <v>3</v>
      </c>
      <c r="D26" s="46">
        <v>10</v>
      </c>
      <c r="E26" s="47"/>
      <c r="F26" s="47"/>
      <c r="G26" s="47"/>
      <c r="H26" s="47">
        <f>ROUNDDOWN(D26*G26,0)</f>
        <v>0</v>
      </c>
      <c r="I26" s="47"/>
      <c r="J26" s="47"/>
      <c r="K26" s="47">
        <f t="shared" ref="K26" si="34">E26+G26+I26</f>
        <v>0</v>
      </c>
      <c r="L26" s="47">
        <f t="shared" ref="L26" si="35">F26+H26+J26</f>
        <v>0</v>
      </c>
      <c r="M26" s="48"/>
      <c r="P26" s="43"/>
    </row>
    <row r="27" spans="1:38" s="42" customFormat="1" ht="20.100000000000001" customHeight="1">
      <c r="A27" s="44" t="s">
        <v>97</v>
      </c>
      <c r="B27" s="44" t="s">
        <v>92</v>
      </c>
      <c r="C27" s="45" t="s">
        <v>1</v>
      </c>
      <c r="D27" s="46">
        <v>10</v>
      </c>
      <c r="E27" s="47"/>
      <c r="F27" s="47">
        <f>ROUNDDOWN(D27*E27,0)</f>
        <v>0</v>
      </c>
      <c r="G27" s="47"/>
      <c r="H27" s="47">
        <f>ROUNDDOWN(D27*G27,0)</f>
        <v>0</v>
      </c>
      <c r="I27" s="47"/>
      <c r="J27" s="47">
        <f>ROUNDDOWN(D27*I27,0)</f>
        <v>0</v>
      </c>
      <c r="K27" s="47">
        <f t="shared" si="33"/>
        <v>0</v>
      </c>
      <c r="L27" s="47">
        <f t="shared" si="33"/>
        <v>0</v>
      </c>
      <c r="M27" s="48"/>
      <c r="P27" s="43" t="s">
        <v>12</v>
      </c>
      <c r="Q27" s="42">
        <v>1</v>
      </c>
      <c r="R27" s="42">
        <f>IF(P27="기계경비",J27,0)</f>
        <v>0</v>
      </c>
      <c r="S27" s="42">
        <f>IF(P27="운반비",J27,0)</f>
        <v>0</v>
      </c>
      <c r="T27" s="42">
        <f>IF(P27="작업부산물",F27,0)</f>
        <v>0</v>
      </c>
      <c r="U27" s="42">
        <f>IF(P27="관급",ROUNDDOWN(D27*E27,0),0)+IF(P27="지급",ROUNDDOWN(D27*E27,0),0)</f>
        <v>0</v>
      </c>
      <c r="V27" s="42">
        <f>IF(P27="외주비",F27+H27+J27,0)</f>
        <v>0</v>
      </c>
      <c r="W27" s="42">
        <f>IF(P27="장비비",F27+H27+J27,0)</f>
        <v>0</v>
      </c>
      <c r="X27" s="42">
        <f>IF(P27="폐기물처리비",J27,0)</f>
        <v>0</v>
      </c>
      <c r="Y27" s="42">
        <f>IF(P27="가설비",J27,0)</f>
        <v>0</v>
      </c>
      <c r="Z27" s="42">
        <f>IF(P27="잡비제외분",F27,0)</f>
        <v>0</v>
      </c>
      <c r="AA27" s="42">
        <f>IF(P27="사급자재대",L27,0)</f>
        <v>0</v>
      </c>
      <c r="AB27" s="42">
        <f>IF(P27="관급자재대",L27,0)</f>
        <v>0</v>
      </c>
      <c r="AC27" s="42">
        <f>IF(P27="사용자항목1",L27,0)</f>
        <v>0</v>
      </c>
      <c r="AD27" s="42">
        <f>IF(P27="사용자항목2",L27,0)</f>
        <v>0</v>
      </c>
      <c r="AE27" s="42">
        <f>IF(P27="사용자항목3",L27,0)</f>
        <v>0</v>
      </c>
      <c r="AF27" s="42">
        <f>IF(P27="사용자항목4",L27,0)</f>
        <v>0</v>
      </c>
      <c r="AG27" s="42">
        <f>IF(P27="사용자항목5",L27,0)</f>
        <v>0</v>
      </c>
      <c r="AH27" s="42">
        <f>IF(P27="사용자항목6",L27,0)</f>
        <v>0</v>
      </c>
      <c r="AI27" s="42">
        <f>IF(P27="사용자항목7",L27,0)</f>
        <v>0</v>
      </c>
      <c r="AJ27" s="42">
        <f>IF(P27="사용자항목8",L27,0)</f>
        <v>0</v>
      </c>
      <c r="AK27" s="42">
        <f>IF(P27="사용자항목9",L27,0)</f>
        <v>0</v>
      </c>
    </row>
    <row r="28" spans="1:38" s="42" customFormat="1" ht="20.100000000000001" customHeight="1">
      <c r="A28" s="56" t="s">
        <v>102</v>
      </c>
      <c r="B28" s="49"/>
      <c r="C28" s="50"/>
      <c r="D28" s="51"/>
      <c r="E28" s="51"/>
      <c r="F28" s="52">
        <f>SUM(F25:F27)</f>
        <v>0</v>
      </c>
      <c r="G28" s="51"/>
      <c r="H28" s="52">
        <f>SUM(H25:H27)</f>
        <v>0</v>
      </c>
      <c r="I28" s="51"/>
      <c r="J28" s="52">
        <f>SUMIF($Q$24:$Q$27,1,$J$24:$J$27)</f>
        <v>0</v>
      </c>
      <c r="K28" s="51"/>
      <c r="L28" s="52">
        <f>SUM(L25:L27)</f>
        <v>0</v>
      </c>
      <c r="M28" s="51"/>
      <c r="R28" s="42">
        <f>SUM($R$24:$R$27)</f>
        <v>0</v>
      </c>
      <c r="S28" s="42">
        <f>SUM($S$24:$S$27)</f>
        <v>0</v>
      </c>
      <c r="T28" s="42">
        <f>SUM($T$24:$T$27)</f>
        <v>0</v>
      </c>
      <c r="U28" s="42">
        <f>SUM($U$24:$U$27)</f>
        <v>0</v>
      </c>
      <c r="V28" s="42">
        <f>SUM($V$24:$V$27)</f>
        <v>0</v>
      </c>
      <c r="W28" s="42">
        <f>SUM($W$24:$W$27)</f>
        <v>0</v>
      </c>
      <c r="X28" s="42">
        <f>SUM($X$24:$X$27)</f>
        <v>0</v>
      </c>
      <c r="Y28" s="42">
        <f>SUM($Y$24:$Y$27)</f>
        <v>0</v>
      </c>
      <c r="Z28" s="42">
        <f>SUM($Z$24:$Z$27)</f>
        <v>0</v>
      </c>
      <c r="AA28" s="42">
        <f>SUM($AA$24:$AA$27)</f>
        <v>0</v>
      </c>
      <c r="AB28" s="42">
        <f>SUM($AB$24:$AB$27)</f>
        <v>0</v>
      </c>
      <c r="AC28" s="42">
        <f>SUM($AC$24:$AC$27)</f>
        <v>0</v>
      </c>
      <c r="AD28" s="42">
        <f>SUM($AD$24:$AD$27)</f>
        <v>0</v>
      </c>
      <c r="AE28" s="42">
        <f>SUM($AE$24:$AE$27)</f>
        <v>0</v>
      </c>
      <c r="AF28" s="42">
        <f>SUM($AF$24:$AF$27)</f>
        <v>0</v>
      </c>
      <c r="AG28" s="42">
        <f>SUM($AG$24:$AG$27)</f>
        <v>0</v>
      </c>
      <c r="AH28" s="42">
        <f>SUM($AH$24:$AH$27)</f>
        <v>0</v>
      </c>
      <c r="AI28" s="42">
        <f>SUM($AI$24:$AI$27)</f>
        <v>0</v>
      </c>
      <c r="AJ28" s="42">
        <f>SUM($AJ$24:$AJ$27)</f>
        <v>0</v>
      </c>
      <c r="AK28" s="42">
        <f>SUM($AK$24:$AK$27)</f>
        <v>0</v>
      </c>
      <c r="AL28" s="42">
        <f>SUM($AL$24:$AL$27)</f>
        <v>0</v>
      </c>
    </row>
    <row r="29" spans="1:38" s="42" customFormat="1" ht="20.100000000000001" customHeight="1">
      <c r="A29" s="57" t="s">
        <v>57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</row>
    <row r="30" spans="1:38" s="42" customFormat="1" ht="20.100000000000001" customHeight="1">
      <c r="A30" s="44" t="s">
        <v>4</v>
      </c>
      <c r="B30" s="44" t="s">
        <v>107</v>
      </c>
      <c r="C30" s="45" t="s">
        <v>108</v>
      </c>
      <c r="D30" s="46">
        <v>1</v>
      </c>
      <c r="E30" s="47">
        <v>0</v>
      </c>
      <c r="F30" s="47">
        <f>ROUNDDOWN(D30*E30,0)</f>
        <v>0</v>
      </c>
      <c r="G30" s="47"/>
      <c r="H30" s="47">
        <f>ROUNDDOWN(D30*G30,0)</f>
        <v>0</v>
      </c>
      <c r="I30" s="47"/>
      <c r="J30" s="47">
        <f>ROUNDDOWN(D30*I30,0)</f>
        <v>0</v>
      </c>
      <c r="K30" s="47">
        <f>E30+G30+I30</f>
        <v>0</v>
      </c>
      <c r="L30" s="47">
        <f>F30+H30+J30</f>
        <v>0</v>
      </c>
      <c r="M30" s="53"/>
      <c r="P30" s="43" t="s">
        <v>39</v>
      </c>
      <c r="Q30" s="42">
        <v>1</v>
      </c>
      <c r="R30" s="42">
        <f>IF(P30="기계경비",J30,0)</f>
        <v>0</v>
      </c>
      <c r="S30" s="42">
        <f>IF(P30="운반비",J30,0)</f>
        <v>0</v>
      </c>
      <c r="T30" s="42">
        <f>IF(P30="작업부산물",F30,0)</f>
        <v>0</v>
      </c>
      <c r="U30" s="42">
        <f>IF(P30="관급",ROUNDDOWN(D30*E30,0),0)+IF(P30="지급",ROUNDDOWN(D30*E30,0),0)</f>
        <v>0</v>
      </c>
      <c r="V30" s="42">
        <f>IF(P30="외주비",F30+H30+J30,0)</f>
        <v>0</v>
      </c>
      <c r="W30" s="42">
        <f>IF(P30="장비비",F30+H30+J30,0)</f>
        <v>0</v>
      </c>
      <c r="X30" s="42">
        <f>IF(P30="폐기물처리비",L30,0)</f>
        <v>0</v>
      </c>
      <c r="Y30" s="42">
        <f>IF(P30="가설비",J30,0)</f>
        <v>0</v>
      </c>
      <c r="Z30" s="42">
        <f>IF(P30="잡비제외분",F30,0)</f>
        <v>0</v>
      </c>
      <c r="AA30" s="42">
        <f>IF(P30="사급자재대",L30,0)</f>
        <v>0</v>
      </c>
      <c r="AB30" s="42">
        <f>IF(P30="관급자재대",L30,0)</f>
        <v>0</v>
      </c>
      <c r="AC30" s="42">
        <f>IF(P30="사용자항목1",L30,0)</f>
        <v>0</v>
      </c>
      <c r="AD30" s="42">
        <f>IF(P30="사용자항목2",L30,0)</f>
        <v>0</v>
      </c>
      <c r="AE30" s="42">
        <f>IF(P30="사용자항목3",L30,0)</f>
        <v>0</v>
      </c>
      <c r="AF30" s="42">
        <f>IF(P30="사용자항목4",L30,0)</f>
        <v>0</v>
      </c>
      <c r="AG30" s="42">
        <f>IF(P30="사용자항목5",L30,0)</f>
        <v>0</v>
      </c>
      <c r="AH30" s="42">
        <f>IF(P30="사용자항목6",L30,0)</f>
        <v>0</v>
      </c>
      <c r="AI30" s="42">
        <f>IF(P30="사용자항목7",L30,0)</f>
        <v>0</v>
      </c>
      <c r="AJ30" s="42">
        <f>IF(P30="사용자항목8",L30,0)</f>
        <v>0</v>
      </c>
      <c r="AK30" s="42">
        <f>IF(P30="사용자항목9",L30,0)</f>
        <v>0</v>
      </c>
    </row>
    <row r="31" spans="1:38" s="42" customFormat="1" ht="20.100000000000001" customHeight="1">
      <c r="A31" s="56" t="s">
        <v>102</v>
      </c>
      <c r="B31" s="49"/>
      <c r="C31" s="50"/>
      <c r="D31" s="51"/>
      <c r="E31" s="51"/>
      <c r="F31" s="52">
        <f>SUM(F30:F30)</f>
        <v>0</v>
      </c>
      <c r="G31" s="51"/>
      <c r="H31" s="52">
        <f>SUM(H30:H30)</f>
        <v>0</v>
      </c>
      <c r="I31" s="51"/>
      <c r="J31" s="52">
        <f>SUM(J30:J30)</f>
        <v>0</v>
      </c>
      <c r="K31" s="51"/>
      <c r="L31" s="52">
        <f>SUM(L30:L30)</f>
        <v>0</v>
      </c>
      <c r="M31" s="51"/>
      <c r="R31" s="42">
        <f>SUM($R$29:$R$30)</f>
        <v>0</v>
      </c>
      <c r="S31" s="42">
        <f>SUM($S$29:$S$30)</f>
        <v>0</v>
      </c>
      <c r="T31" s="42">
        <f>SUM($T$29:$T$30)</f>
        <v>0</v>
      </c>
      <c r="U31" s="42">
        <f>SUM($U$29:$U$30)</f>
        <v>0</v>
      </c>
      <c r="V31" s="42">
        <f>SUM($V$29:$V$30)</f>
        <v>0</v>
      </c>
      <c r="W31" s="42">
        <f>SUM($W$29:$W$30)</f>
        <v>0</v>
      </c>
      <c r="X31" s="42">
        <f>SUM($X$29:$X$30)</f>
        <v>0</v>
      </c>
      <c r="Y31" s="42">
        <f>SUM($Y$29:$Y$30)</f>
        <v>0</v>
      </c>
      <c r="Z31" s="42">
        <f>SUM($Z$29:$Z$30)</f>
        <v>0</v>
      </c>
      <c r="AA31" s="42">
        <f>SUM($AA$29:$AA$30)</f>
        <v>0</v>
      </c>
      <c r="AB31" s="42">
        <f>SUM($AB$29:$AB$30)</f>
        <v>0</v>
      </c>
      <c r="AC31" s="42">
        <f>SUM($AC$29:$AC$30)</f>
        <v>0</v>
      </c>
      <c r="AD31" s="42">
        <f>SUM($AD$29:$AD$30)</f>
        <v>0</v>
      </c>
      <c r="AE31" s="42">
        <f>SUM($AE$29:$AE$30)</f>
        <v>0</v>
      </c>
      <c r="AF31" s="42">
        <f>SUM($AF$29:$AF$30)</f>
        <v>0</v>
      </c>
      <c r="AG31" s="42">
        <f>SUM($AG$29:$AG$30)</f>
        <v>0</v>
      </c>
      <c r="AH31" s="42">
        <f>SUM($AH$29:$AH$30)</f>
        <v>0</v>
      </c>
      <c r="AI31" s="42">
        <f>SUM($AI$29:$AI$30)</f>
        <v>0</v>
      </c>
      <c r="AJ31" s="42">
        <f>SUM($AJ$29:$AJ$30)</f>
        <v>0</v>
      </c>
      <c r="AK31" s="42">
        <f>SUM($AK$29:$AK$30)</f>
        <v>0</v>
      </c>
      <c r="AL31" s="42">
        <f>SUM($AL$29:$AL$30)</f>
        <v>0</v>
      </c>
    </row>
    <row r="32" spans="1:38" s="42" customFormat="1" ht="20.100000000000001" customHeight="1">
      <c r="A32" s="56" t="s">
        <v>103</v>
      </c>
      <c r="B32" s="49"/>
      <c r="C32" s="50"/>
      <c r="D32" s="51"/>
      <c r="E32" s="51"/>
      <c r="F32" s="52">
        <f>F28+F23+F9</f>
        <v>0</v>
      </c>
      <c r="G32" s="51"/>
      <c r="H32" s="52">
        <f>H28+H23+H9</f>
        <v>0</v>
      </c>
      <c r="I32" s="51"/>
      <c r="J32" s="52">
        <f>J28+J23+J9</f>
        <v>0</v>
      </c>
      <c r="K32" s="51"/>
      <c r="L32" s="52">
        <f>L31+L28+L23+L9</f>
        <v>0</v>
      </c>
      <c r="M32" s="51"/>
    </row>
    <row r="33" spans="1:13" s="54" customFormat="1" ht="20.100000000000001" customHeight="1">
      <c r="A33" s="44"/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</row>
  </sheetData>
  <mergeCells count="11">
    <mergeCell ref="K3:L3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</mergeCells>
  <phoneticPr fontId="1" type="noConversion"/>
  <pageMargins left="0.74803149606299213" right="0.19685039370078741" top="0.56000000000000005" bottom="0.43" header="0.41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원가계산서</vt:lpstr>
      <vt:lpstr>공종별집계표</vt:lpstr>
      <vt:lpstr>내역명세서</vt:lpstr>
      <vt:lpstr>공종별집계표!Print_Area</vt:lpstr>
      <vt:lpstr>내역명세서!Print_Area</vt:lpstr>
      <vt:lpstr>원가계산서!Print_Area</vt:lpstr>
      <vt:lpstr>공종별집계표!Print_Titles</vt:lpstr>
      <vt:lpstr>내역명세서!Print_Titles</vt:lpstr>
      <vt:lpstr>원가계산서!Print_Titles</vt:lpstr>
    </vt:vector>
  </TitlesOfParts>
  <Company>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</dc:creator>
  <cp:lastModifiedBy>user</cp:lastModifiedBy>
  <cp:lastPrinted>2015-11-19T05:31:38Z</cp:lastPrinted>
  <dcterms:created xsi:type="dcterms:W3CDTF">2012-07-22T05:24:21Z</dcterms:created>
  <dcterms:modified xsi:type="dcterms:W3CDTF">2015-11-19T06:44:14Z</dcterms:modified>
</cp:coreProperties>
</file>