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440" windowHeight="14850"/>
  </bookViews>
  <sheets>
    <sheet name="원가계산서" sheetId="14" r:id="rId1"/>
    <sheet name="집계표" sheetId="10" r:id="rId2"/>
    <sheet name="내역서" sheetId="9" r:id="rId3"/>
  </sheets>
  <definedNames>
    <definedName name="_xlnm.Print_Area" localSheetId="2">내역서!$A$1:$M$46</definedName>
    <definedName name="_xlnm.Print_Area" localSheetId="0">원가계산서!$A$1:$F$31</definedName>
    <definedName name="_xlnm.Print_Area" localSheetId="1">집계표!$A$1:$M$11</definedName>
    <definedName name="_xlnm.Print_Titles" localSheetId="2">내역서!$1:$3</definedName>
    <definedName name="_xlnm.Print_Titles" localSheetId="0">원가계산서!$1:$1</definedName>
    <definedName name="_xlnm.Print_Titles" localSheetId="1">집계표!$1:$4</definedName>
  </definedNames>
  <calcPr calcId="125725"/>
</workbook>
</file>

<file path=xl/calcChain.xml><?xml version="1.0" encoding="utf-8"?>
<calcChain xmlns="http://schemas.openxmlformats.org/spreadsheetml/2006/main">
  <c r="J11" i="9"/>
  <c r="J12"/>
  <c r="J13"/>
  <c r="J14"/>
  <c r="J15"/>
  <c r="J16"/>
  <c r="J17"/>
  <c r="J18"/>
  <c r="J19"/>
  <c r="H16"/>
  <c r="H17"/>
  <c r="F15"/>
  <c r="F16"/>
  <c r="F17"/>
  <c r="A10" i="10" l="1"/>
  <c r="K45" i="9"/>
  <c r="K44"/>
  <c r="J43"/>
  <c r="H43"/>
  <c r="F43"/>
  <c r="L43" l="1"/>
  <c r="H44"/>
  <c r="H10" i="10" s="1"/>
  <c r="K43" i="9"/>
  <c r="F44" l="1"/>
  <c r="F10" i="10" s="1"/>
  <c r="K31" i="9" l="1"/>
  <c r="K35"/>
  <c r="J31"/>
  <c r="J35"/>
  <c r="H31"/>
  <c r="H35"/>
  <c r="F31"/>
  <c r="F35"/>
  <c r="K13"/>
  <c r="K16"/>
  <c r="K17"/>
  <c r="L17"/>
  <c r="H13"/>
  <c r="F13"/>
  <c r="L16" l="1"/>
  <c r="L31"/>
  <c r="L13"/>
  <c r="L35"/>
  <c r="J34"/>
  <c r="F34"/>
  <c r="H32" l="1"/>
  <c r="H34"/>
  <c r="L34" s="1"/>
  <c r="J32"/>
  <c r="J33"/>
  <c r="H33"/>
  <c r="K34" l="1"/>
  <c r="F33"/>
  <c r="L33" s="1"/>
  <c r="K33"/>
  <c r="K32" l="1"/>
  <c r="F32"/>
  <c r="L32" s="1"/>
  <c r="J26" l="1"/>
  <c r="J30"/>
  <c r="J24"/>
  <c r="F23"/>
  <c r="J23"/>
  <c r="F30"/>
  <c r="F26"/>
  <c r="J25"/>
  <c r="F25"/>
  <c r="F24" l="1"/>
  <c r="K22" l="1"/>
  <c r="H26"/>
  <c r="L26" s="1"/>
  <c r="K26"/>
  <c r="H23" l="1"/>
  <c r="L23" s="1"/>
  <c r="K23"/>
  <c r="H25"/>
  <c r="L25" s="1"/>
  <c r="K25"/>
  <c r="H30"/>
  <c r="L30" s="1"/>
  <c r="K30"/>
  <c r="K15"/>
  <c r="H15"/>
  <c r="L15" s="1"/>
  <c r="H24" l="1"/>
  <c r="L24" s="1"/>
  <c r="K24"/>
  <c r="F22" l="1"/>
  <c r="J22"/>
  <c r="J10" l="1"/>
  <c r="H22"/>
  <c r="L22" s="1"/>
  <c r="H10" l="1"/>
  <c r="H11"/>
  <c r="F10" l="1"/>
  <c r="L10" s="1"/>
  <c r="K10"/>
  <c r="K40"/>
  <c r="K39"/>
  <c r="F11" l="1"/>
  <c r="L11" s="1"/>
  <c r="K11"/>
  <c r="J36" l="1"/>
  <c r="J38"/>
  <c r="J9" i="10" s="1"/>
  <c r="J37" i="9"/>
  <c r="H12" l="1"/>
  <c r="F12" l="1"/>
  <c r="L12" s="1"/>
  <c r="K12"/>
  <c r="J8" l="1"/>
  <c r="H8"/>
  <c r="A9" i="10" l="1"/>
  <c r="A8"/>
  <c r="A7"/>
  <c r="A6"/>
  <c r="K9"/>
  <c r="K8"/>
  <c r="K7"/>
  <c r="K6"/>
  <c r="L5" l="1"/>
  <c r="F36" i="9" l="1"/>
  <c r="F38"/>
  <c r="J44" l="1"/>
  <c r="J46" s="1"/>
  <c r="L46" s="1"/>
  <c r="J10" i="10" l="1"/>
  <c r="L10" s="1"/>
  <c r="L44" i="9"/>
  <c r="E28" i="14"/>
  <c r="J9" i="9" l="1"/>
  <c r="H9" l="1"/>
  <c r="F9" l="1"/>
  <c r="L9" s="1"/>
  <c r="K9"/>
  <c r="H14" l="1"/>
  <c r="F14" l="1"/>
  <c r="L14" s="1"/>
  <c r="K14"/>
  <c r="H37" l="1"/>
  <c r="H36"/>
  <c r="L36" s="1"/>
  <c r="K36"/>
  <c r="F37"/>
  <c r="J7"/>
  <c r="J21"/>
  <c r="K37" l="1"/>
  <c r="F8"/>
  <c r="L8" s="1"/>
  <c r="K8"/>
  <c r="H38"/>
  <c r="L38" s="1"/>
  <c r="K38"/>
  <c r="L37"/>
  <c r="J39"/>
  <c r="H7"/>
  <c r="H18" s="1"/>
  <c r="J7" i="10" l="1"/>
  <c r="H7"/>
  <c r="J27" i="9" l="1"/>
  <c r="J41" s="1"/>
  <c r="J8" i="10" l="1"/>
  <c r="J6" l="1"/>
  <c r="E13" i="14" s="1"/>
  <c r="H21" i="9"/>
  <c r="H27" s="1"/>
  <c r="F7"/>
  <c r="F18" s="1"/>
  <c r="K21"/>
  <c r="H8" i="10" l="1"/>
  <c r="K7" i="9"/>
  <c r="F7" i="10"/>
  <c r="L7" i="9"/>
  <c r="L18" s="1"/>
  <c r="F21" l="1"/>
  <c r="L21" s="1"/>
  <c r="L7" i="10"/>
  <c r="L27" i="9" l="1"/>
  <c r="F27"/>
  <c r="F8" i="10" l="1"/>
  <c r="L8" l="1"/>
  <c r="H39" i="9" l="1"/>
  <c r="H41" s="1"/>
  <c r="H9" i="10" l="1"/>
  <c r="H6" s="1"/>
  <c r="E10" i="14" s="1"/>
  <c r="E11" l="1"/>
  <c r="E12" s="1"/>
  <c r="F39" i="9"/>
  <c r="F41" s="1"/>
  <c r="E14" i="14" l="1"/>
  <c r="E15"/>
  <c r="L41" i="9"/>
  <c r="F9" i="10"/>
  <c r="L39" i="9"/>
  <c r="L9" i="10" l="1"/>
  <c r="F6"/>
  <c r="E6" i="14" s="1"/>
  <c r="L6" i="10" l="1"/>
  <c r="E7" i="14" l="1"/>
  <c r="E9" l="1"/>
  <c r="E23" s="1"/>
  <c r="E21" l="1"/>
  <c r="E24" s="1"/>
  <c r="E22"/>
  <c r="E25" l="1"/>
  <c r="E26" l="1"/>
  <c r="E27" s="1"/>
  <c r="E29" l="1"/>
  <c r="E30" s="1"/>
  <c r="E31" s="1"/>
</calcChain>
</file>

<file path=xl/sharedStrings.xml><?xml version="1.0" encoding="utf-8"?>
<sst xmlns="http://schemas.openxmlformats.org/spreadsheetml/2006/main" count="250" uniqueCount="158">
  <si>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</si>
  <si>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</si>
  <si>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</si>
  <si>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</si>
  <si>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</si>
  <si>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</si>
  <si>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</si>
  <si>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</si>
  <si>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</si>
  <si>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</si>
  <si>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</si>
  <si>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</si>
  <si>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</si>
  <si>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</si>
  <si>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</si>
  <si>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</si>
  <si>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</si>
  <si>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</si>
  <si>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</si>
  <si>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</si>
  <si>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0101</t>
  </si>
  <si>
    <t>010101</t>
  </si>
  <si>
    <t>[ 합           계 ]</t>
  </si>
  <si>
    <t>010108</t>
  </si>
  <si>
    <t>010111</t>
  </si>
  <si>
    <t>노무비</t>
  </si>
  <si>
    <t>A</t>
  </si>
  <si>
    <t>C</t>
  </si>
  <si>
    <t>B</t>
  </si>
  <si>
    <t>공 사 원 가 계 산 서</t>
  </si>
  <si>
    <t>금      액</t>
  </si>
  <si>
    <t>A1</t>
  </si>
  <si>
    <t>A2</t>
  </si>
  <si>
    <t>A3</t>
  </si>
  <si>
    <t>B1</t>
  </si>
  <si>
    <t>B2</t>
  </si>
  <si>
    <t>C4</t>
  </si>
  <si>
    <t>M2</t>
    <phoneticPr fontId="1" type="noConversion"/>
  </si>
  <si>
    <t>식</t>
    <phoneticPr fontId="1" type="noConversion"/>
  </si>
  <si>
    <t>EA</t>
    <phoneticPr fontId="1" type="noConversion"/>
  </si>
  <si>
    <t>식</t>
    <phoneticPr fontId="1" type="noConversion"/>
  </si>
  <si>
    <t>F</t>
  </si>
  <si>
    <t>[ 소           계 ]</t>
    <phoneticPr fontId="1" type="noConversion"/>
  </si>
  <si>
    <t>[ 소          계 ]</t>
    <phoneticPr fontId="1" type="noConversion"/>
  </si>
  <si>
    <t xml:space="preserve">                 구  분
 비   목</t>
  </si>
  <si>
    <t>구    성   비</t>
  </si>
  <si>
    <t>비    고</t>
  </si>
  <si>
    <t>순  공  사  원  가</t>
  </si>
  <si>
    <t>재료비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</si>
  <si>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</si>
  <si>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</si>
  <si>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</si>
  <si>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</si>
  <si>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</si>
  <si>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</si>
  <si>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</si>
  <si>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경  비</t>
  </si>
  <si>
    <t>기    계    경    비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</si>
  <si>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</si>
  <si>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</si>
  <si>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</si>
  <si>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</si>
  <si>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</si>
  <si>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</si>
  <si>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</si>
  <si>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</si>
  <si>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</si>
  <si>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C16</t>
  </si>
  <si>
    <t>퇴 직 공 제 부 금 비</t>
  </si>
  <si>
    <t>C14</t>
  </si>
  <si>
    <t>안  전   관   리  비</t>
  </si>
  <si>
    <t>C15</t>
  </si>
  <si>
    <t>기    타    경    비</t>
  </si>
  <si>
    <t>C26</t>
  </si>
  <si>
    <t>환  경  보   전   비</t>
  </si>
  <si>
    <t>C28</t>
  </si>
  <si>
    <t>C29</t>
  </si>
  <si>
    <t xml:space="preserve">         계</t>
  </si>
  <si>
    <t>X</t>
  </si>
  <si>
    <t>일  반   관   리  비</t>
  </si>
  <si>
    <t>D</t>
  </si>
  <si>
    <t>이                윤</t>
  </si>
  <si>
    <t>E</t>
  </si>
  <si>
    <t>총       원       가</t>
  </si>
  <si>
    <t>부   가   가  치  세</t>
  </si>
  <si>
    <t>H</t>
  </si>
  <si>
    <t>도    급    금    액</t>
  </si>
  <si>
    <t>단수정리(천원)</t>
    <phoneticPr fontId="1" type="noConversion"/>
  </si>
  <si>
    <t>Y</t>
  </si>
  <si>
    <t>공      종      별      내     역     서</t>
    <phoneticPr fontId="1" type="noConversion"/>
  </si>
  <si>
    <t>대</t>
    <phoneticPr fontId="1" type="noConversion"/>
  </si>
  <si>
    <t>조립식말비계</t>
    <phoneticPr fontId="1" type="noConversion"/>
  </si>
  <si>
    <t xml:space="preserve">    01  가설, 철거공사</t>
    <phoneticPr fontId="1" type="noConversion"/>
  </si>
  <si>
    <t xml:space="preserve">    02  수장공사</t>
    <phoneticPr fontId="1" type="noConversion"/>
  </si>
  <si>
    <t>건축물현장정리</t>
    <phoneticPr fontId="1" type="noConversion"/>
  </si>
  <si>
    <t xml:space="preserve">    03  금속 및 마감공사</t>
    <phoneticPr fontId="1" type="noConversion"/>
  </si>
  <si>
    <t>도어록</t>
    <phoneticPr fontId="1" type="noConversion"/>
  </si>
  <si>
    <t>도어체크</t>
    <phoneticPr fontId="1" type="noConversion"/>
  </si>
  <si>
    <t>피보트힌지</t>
    <phoneticPr fontId="1" type="noConversion"/>
  </si>
  <si>
    <t>디럭스타일 붙이기</t>
    <phoneticPr fontId="1" type="noConversion"/>
  </si>
  <si>
    <t>불연천장재</t>
    <phoneticPr fontId="1" type="noConversion"/>
  </si>
  <si>
    <t>&lt; 서울종로2가우체국&gt;</t>
    <phoneticPr fontId="1" type="noConversion"/>
  </si>
  <si>
    <t>준공청소 포함</t>
    <phoneticPr fontId="1" type="noConversion"/>
  </si>
  <si>
    <t>천장 철거</t>
    <phoneticPr fontId="1" type="noConversion"/>
  </si>
  <si>
    <t>천장틀 포함(목재)</t>
    <phoneticPr fontId="1" type="noConversion"/>
  </si>
  <si>
    <t>비닐계 바닥재 철거</t>
    <phoneticPr fontId="1" type="noConversion"/>
  </si>
  <si>
    <t>남,여 직원 휴게실</t>
    <phoneticPr fontId="1" type="noConversion"/>
  </si>
  <si>
    <t>벽지 떼내기</t>
    <phoneticPr fontId="1" type="noConversion"/>
  </si>
  <si>
    <t>철재문철거</t>
    <phoneticPr fontId="1" type="noConversion"/>
  </si>
  <si>
    <t>EA</t>
    <phoneticPr fontId="1" type="noConversion"/>
  </si>
  <si>
    <t>창문철거</t>
    <phoneticPr fontId="1" type="noConversion"/>
  </si>
  <si>
    <t>벽체, 천장</t>
    <phoneticPr fontId="1" type="noConversion"/>
  </si>
  <si>
    <t>천장틀 설치</t>
    <phoneticPr fontId="1" type="noConversion"/>
  </si>
  <si>
    <t>M2</t>
    <phoneticPr fontId="1" type="noConversion"/>
  </si>
  <si>
    <t>벽지 붙이기</t>
    <phoneticPr fontId="1" type="noConversion"/>
  </si>
  <si>
    <t>천장지 붙이기</t>
    <phoneticPr fontId="1" type="noConversion"/>
  </si>
  <si>
    <t>철재문 설치</t>
    <phoneticPr fontId="1" type="noConversion"/>
  </si>
  <si>
    <t>문틀포함</t>
    <phoneticPr fontId="1" type="noConversion"/>
  </si>
  <si>
    <t>건식벽체</t>
    <phoneticPr fontId="1" type="noConversion"/>
  </si>
  <si>
    <t>석고보드 2겹</t>
    <phoneticPr fontId="1" type="noConversion"/>
  </si>
  <si>
    <t>벽돌설치</t>
    <phoneticPr fontId="1" type="noConversion"/>
  </si>
  <si>
    <t>타일설치</t>
    <phoneticPr fontId="1" type="noConversion"/>
  </si>
  <si>
    <t>미장</t>
    <phoneticPr fontId="1" type="noConversion"/>
  </si>
  <si>
    <t>비닐시트 설치</t>
    <phoneticPr fontId="1" type="noConversion"/>
  </si>
  <si>
    <t>가구 이전 및 정리</t>
    <phoneticPr fontId="1" type="noConversion"/>
  </si>
  <si>
    <t>보통인부</t>
    <phoneticPr fontId="1" type="noConversion"/>
  </si>
  <si>
    <t>인</t>
    <phoneticPr fontId="1" type="noConversion"/>
  </si>
  <si>
    <t>경보행용</t>
    <phoneticPr fontId="1" type="noConversion"/>
  </si>
  <si>
    <t>중보행용</t>
    <phoneticPr fontId="1" type="noConversion"/>
  </si>
  <si>
    <t xml:space="preserve">    04  폐기물처리</t>
    <phoneticPr fontId="1" type="noConversion"/>
  </si>
  <si>
    <t>폐  기  물  처  리  비</t>
    <phoneticPr fontId="1" type="noConversion"/>
  </si>
  <si>
    <t>식</t>
    <phoneticPr fontId="1" type="noConversion"/>
  </si>
  <si>
    <t>ton</t>
    <phoneticPr fontId="1" type="noConversion"/>
  </si>
  <si>
    <t>건설폐기물 운반, 처리비</t>
    <phoneticPr fontId="1" type="noConversion"/>
  </si>
  <si>
    <t>폐목재, 합성수지, 벽지</t>
    <phoneticPr fontId="1" type="noConversion"/>
  </si>
  <si>
    <t>폐기물 상차</t>
    <phoneticPr fontId="1" type="noConversion"/>
  </si>
  <si>
    <t>고재처리</t>
    <phoneticPr fontId="1" type="noConversion"/>
  </si>
  <si>
    <t>kg</t>
    <phoneticPr fontId="1" type="noConversion"/>
  </si>
  <si>
    <t>보일러 철거 운반</t>
    <phoneticPr fontId="1" type="noConversion"/>
  </si>
  <si>
    <t>암면, 300*600</t>
    <phoneticPr fontId="1" type="noConversion"/>
  </si>
  <si>
    <t>실크</t>
    <phoneticPr fontId="1" type="noConversion"/>
  </si>
  <si>
    <t>1.5B</t>
    <phoneticPr fontId="1" type="noConversion"/>
  </si>
  <si>
    <t xml:space="preserve"> THK 3m/m</t>
    <phoneticPr fontId="1" type="noConversion"/>
  </si>
  <si>
    <t>(직노)*9.6%</t>
    <phoneticPr fontId="1" type="noConversion"/>
  </si>
  <si>
    <t>(노)*3.8%</t>
  </si>
  <si>
    <t>(노)*0.87%</t>
  </si>
  <si>
    <t>(재+노)*3.03%</t>
  </si>
  <si>
    <t>(재+직.노+기.경)*0.3%</t>
  </si>
  <si>
    <t>(재+노+경)*6%</t>
  </si>
  <si>
    <t>(노+경+일)*10.51%</t>
  </si>
  <si>
    <t>(총원가)*10%</t>
  </si>
  <si>
    <t xml:space="preserve">공 사 명 : 서울종로2가 우체국 석면 철거에 따른 보수공사                                         </t>
    <phoneticPr fontId="1" type="noConversion"/>
  </si>
  <si>
    <t>최대 9.6% 적용가능</t>
    <phoneticPr fontId="1" type="noConversion"/>
  </si>
  <si>
    <t>필수항목 / 고정비율</t>
    <phoneticPr fontId="1" type="noConversion"/>
  </si>
  <si>
    <t>적용안함</t>
    <phoneticPr fontId="1" type="noConversion"/>
  </si>
  <si>
    <t>최대 3.03% 적용가능</t>
    <phoneticPr fontId="1" type="noConversion"/>
  </si>
  <si>
    <t>최대 6% 적용가능</t>
    <phoneticPr fontId="1" type="noConversion"/>
  </si>
  <si>
    <t>최대 10.51% 적용가능</t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</si>
</sst>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#"/>
    <numFmt numFmtId="179" formatCode="#,##0_);[Red]\(#,##0\)"/>
    <numFmt numFmtId="182" formatCode="#,##0_ "/>
    <numFmt numFmtId="183" formatCode="###,###,###,###,###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color rgb="FFFF0000"/>
      <name val="굴림체"/>
      <family val="3"/>
      <charset val="129"/>
    </font>
    <font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b/>
      <u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EEEE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 applyFill="1" applyAlignment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76" fontId="4" fillId="0" borderId="1" xfId="0" quotePrefix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179" fontId="5" fillId="0" borderId="1" xfId="0" applyNumberFormat="1" applyFont="1" applyFill="1" applyBorder="1" applyAlignment="1">
      <alignment vertical="center" shrinkToFit="1"/>
    </xf>
    <xf numFmtId="179" fontId="7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vertical="center" wrapText="1" shrinkToFit="1"/>
    </xf>
    <xf numFmtId="179" fontId="5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0" fillId="0" borderId="0" xfId="0" quotePrefix="1" applyFill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79" fontId="7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8" fillId="0" borderId="0" xfId="0" quotePrefix="1" applyFont="1" applyFill="1" applyAlignment="1">
      <alignment vertical="center"/>
    </xf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vertical="center"/>
    </xf>
    <xf numFmtId="0" fontId="8" fillId="0" borderId="0" xfId="0" applyFont="1" applyFill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1" fillId="0" borderId="2" xfId="0" quotePrefix="1" applyFont="1" applyBorder="1" applyAlignment="1">
      <alignment horizontal="center" vertical="center" shrinkToFit="1"/>
    </xf>
    <xf numFmtId="0" fontId="11" fillId="0" borderId="2" xfId="0" quotePrefix="1" applyFont="1" applyBorder="1" applyAlignment="1">
      <alignment vertical="center" shrinkToFit="1"/>
    </xf>
    <xf numFmtId="183" fontId="11" fillId="0" borderId="2" xfId="0" applyNumberFormat="1" applyFont="1" applyBorder="1" applyAlignment="1">
      <alignment vertical="center" shrinkToFit="1"/>
    </xf>
    <xf numFmtId="0" fontId="11" fillId="0" borderId="0" xfId="0" quotePrefix="1" applyFont="1" applyAlignment="1">
      <alignment vertical="center"/>
    </xf>
    <xf numFmtId="0" fontId="11" fillId="0" borderId="7" xfId="0" quotePrefix="1" applyFont="1" applyBorder="1" applyAlignment="1">
      <alignment horizontal="center" vertical="center" shrinkToFit="1"/>
    </xf>
    <xf numFmtId="0" fontId="11" fillId="0" borderId="7" xfId="0" quotePrefix="1" applyFont="1" applyBorder="1" applyAlignment="1">
      <alignment vertical="center" shrinkToFit="1"/>
    </xf>
    <xf numFmtId="183" fontId="11" fillId="0" borderId="7" xfId="0" applyNumberFormat="1" applyFont="1" applyBorder="1" applyAlignment="1">
      <alignment vertical="center" shrinkToFit="1"/>
    </xf>
    <xf numFmtId="0" fontId="11" fillId="0" borderId="3" xfId="0" quotePrefix="1" applyFont="1" applyBorder="1" applyAlignment="1">
      <alignment horizontal="center" vertical="center" shrinkToFit="1"/>
    </xf>
    <xf numFmtId="0" fontId="11" fillId="0" borderId="3" xfId="0" quotePrefix="1" applyFont="1" applyBorder="1" applyAlignment="1">
      <alignment vertical="center" shrinkToFit="1"/>
    </xf>
    <xf numFmtId="183" fontId="11" fillId="0" borderId="3" xfId="0" applyNumberFormat="1" applyFont="1" applyBorder="1" applyAlignment="1">
      <alignment vertical="center" shrinkToFit="1"/>
    </xf>
    <xf numFmtId="0" fontId="11" fillId="0" borderId="1" xfId="0" quotePrefix="1" applyFont="1" applyBorder="1" applyAlignment="1">
      <alignment horizontal="center" vertical="center" shrinkToFit="1"/>
    </xf>
    <xf numFmtId="0" fontId="11" fillId="0" borderId="1" xfId="0" quotePrefix="1" applyFont="1" applyBorder="1" applyAlignment="1">
      <alignment vertical="center" shrinkToFit="1"/>
    </xf>
    <xf numFmtId="183" fontId="11" fillId="0" borderId="1" xfId="0" applyNumberFormat="1" applyFont="1" applyBorder="1" applyAlignment="1">
      <alignment vertical="center" shrinkToFit="1"/>
    </xf>
    <xf numFmtId="0" fontId="11" fillId="0" borderId="3" xfId="0" applyFont="1" applyBorder="1" applyAlignment="1">
      <alignment vertical="center" shrinkToFit="1"/>
    </xf>
    <xf numFmtId="9" fontId="11" fillId="0" borderId="0" xfId="0" applyNumberFormat="1" applyFont="1" applyAlignment="1">
      <alignment vertical="center"/>
    </xf>
    <xf numFmtId="0" fontId="11" fillId="0" borderId="7" xfId="0" applyFont="1" applyBorder="1" applyAlignment="1">
      <alignment vertical="center" shrinkToFit="1"/>
    </xf>
    <xf numFmtId="10" fontId="11" fillId="0" borderId="0" xfId="0" applyNumberFormat="1" applyFont="1" applyAlignment="1">
      <alignment vertical="center"/>
    </xf>
    <xf numFmtId="0" fontId="11" fillId="0" borderId="7" xfId="0" quotePrefix="1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1" xfId="0" applyFont="1" applyBorder="1" applyAlignment="1">
      <alignment vertical="center" shrinkToFit="1"/>
    </xf>
    <xf numFmtId="0" fontId="11" fillId="0" borderId="0" xfId="0" applyFont="1" applyAlignment="1">
      <alignment horizontal="center" vertical="center"/>
    </xf>
    <xf numFmtId="182" fontId="11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179" fontId="5" fillId="0" borderId="1" xfId="0" applyNumberFormat="1" applyFont="1" applyFill="1" applyBorder="1" applyAlignment="1">
      <alignment vertical="center" wrapText="1"/>
    </xf>
    <xf numFmtId="179" fontId="7" fillId="0" borderId="1" xfId="0" applyNumberFormat="1" applyFont="1" applyFill="1" applyBorder="1" applyAlignment="1">
      <alignment vertical="center" shrinkToFit="1"/>
    </xf>
    <xf numFmtId="0" fontId="5" fillId="0" borderId="0" xfId="0" applyFont="1" applyFill="1">
      <alignment vertical="center"/>
    </xf>
    <xf numFmtId="0" fontId="4" fillId="0" borderId="1" xfId="0" quotePrefix="1" applyFont="1" applyFill="1" applyBorder="1" applyAlignment="1">
      <alignment horizontal="center" vertical="center"/>
    </xf>
    <xf numFmtId="179" fontId="9" fillId="0" borderId="0" xfId="0" applyNumberFormat="1" applyFont="1" applyFill="1">
      <alignment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41" fontId="5" fillId="0" borderId="1" xfId="1" applyFont="1" applyFill="1" applyBorder="1" applyAlignment="1">
      <alignment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vertical="center" wrapText="1"/>
    </xf>
    <xf numFmtId="41" fontId="0" fillId="0" borderId="0" xfId="1" applyFont="1" applyFill="1">
      <alignment vertical="center"/>
    </xf>
    <xf numFmtId="41" fontId="4" fillId="0" borderId="1" xfId="1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shrinkToFit="1"/>
    </xf>
    <xf numFmtId="0" fontId="11" fillId="0" borderId="5" xfId="0" quotePrefix="1" applyFont="1" applyBorder="1" applyAlignment="1">
      <alignment horizontal="center" vertical="center" shrinkToFit="1"/>
    </xf>
    <xf numFmtId="0" fontId="11" fillId="0" borderId="6" xfId="0" quotePrefix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textRotation="255" wrapText="1" shrinkToFit="1"/>
    </xf>
    <xf numFmtId="0" fontId="11" fillId="0" borderId="7" xfId="0" applyFont="1" applyBorder="1" applyAlignment="1">
      <alignment horizontal="center" vertical="center" textRotation="255" wrapText="1" shrinkToFit="1"/>
    </xf>
    <xf numFmtId="0" fontId="11" fillId="0" borderId="3" xfId="0" applyFont="1" applyBorder="1" applyAlignment="1">
      <alignment horizontal="center" vertical="center" textRotation="255" wrapText="1" shrinkToFit="1"/>
    </xf>
    <xf numFmtId="0" fontId="11" fillId="0" borderId="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1" fillId="4" borderId="8" xfId="0" applyFont="1" applyFill="1" applyBorder="1" applyAlignment="1">
      <alignment horizontal="left" vertical="center" wrapText="1" shrinkToFit="1"/>
    </xf>
    <xf numFmtId="0" fontId="11" fillId="4" borderId="9" xfId="0" applyFont="1" applyFill="1" applyBorder="1" applyAlignment="1">
      <alignment horizontal="left" vertical="center" shrinkToFit="1"/>
    </xf>
    <xf numFmtId="0" fontId="11" fillId="4" borderId="10" xfId="0" applyFont="1" applyFill="1" applyBorder="1" applyAlignment="1">
      <alignment horizontal="left" vertical="center" shrinkToFit="1"/>
    </xf>
    <xf numFmtId="0" fontId="11" fillId="0" borderId="11" xfId="0" applyFont="1" applyBorder="1" applyAlignment="1">
      <alignment horizontal="left" vertical="center" shrinkToFit="1"/>
    </xf>
    <xf numFmtId="0" fontId="11" fillId="0" borderId="12" xfId="0" applyFont="1" applyBorder="1" applyAlignment="1">
      <alignment horizontal="left" vertical="center" shrinkToFit="1"/>
    </xf>
    <xf numFmtId="0" fontId="11" fillId="0" borderId="13" xfId="0" applyFont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41" fontId="4" fillId="0" borderId="1" xfId="1" quotePrefix="1" applyFont="1" applyFill="1" applyBorder="1" applyAlignment="1">
      <alignment horizontal="center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"/>
  <sheetViews>
    <sheetView tabSelected="1" view="pageBreakPreview" zoomScale="115" zoomScaleNormal="100" zoomScaleSheetLayoutView="115" workbookViewId="0">
      <selection activeCell="F28" sqref="F28"/>
    </sheetView>
  </sheetViews>
  <sheetFormatPr defaultRowHeight="11.25"/>
  <cols>
    <col min="1" max="1" width="4.75" style="56" customWidth="1"/>
    <col min="2" max="2" width="4.5" style="56" customWidth="1"/>
    <col min="3" max="3" width="20.625" style="56" customWidth="1"/>
    <col min="4" max="4" width="17.375" style="33" customWidth="1"/>
    <col min="5" max="5" width="22.375" style="33" customWidth="1"/>
    <col min="6" max="6" width="20.5" style="33" customWidth="1"/>
    <col min="7" max="8" width="9" style="33" customWidth="1"/>
    <col min="9" max="16384" width="9" style="33"/>
  </cols>
  <sheetData>
    <row r="1" spans="1:8" ht="26.1" customHeight="1">
      <c r="A1" s="90" t="s">
        <v>29</v>
      </c>
      <c r="B1" s="90"/>
      <c r="C1" s="90"/>
      <c r="D1" s="90"/>
      <c r="E1" s="90"/>
      <c r="F1" s="90"/>
    </row>
    <row r="2" spans="1:8" ht="7.5" customHeight="1">
      <c r="A2" s="34"/>
      <c r="B2" s="34"/>
      <c r="C2" s="34"/>
      <c r="D2" s="35"/>
      <c r="E2" s="35"/>
      <c r="F2" s="35"/>
    </row>
    <row r="3" spans="1:8" ht="23.25" customHeight="1">
      <c r="A3" s="91" t="s">
        <v>151</v>
      </c>
      <c r="B3" s="91"/>
      <c r="C3" s="91"/>
      <c r="D3" s="91"/>
      <c r="E3" s="91"/>
      <c r="F3" s="91"/>
    </row>
    <row r="4" spans="1:8" ht="18.75" customHeight="1">
      <c r="A4" s="92" t="s">
        <v>44</v>
      </c>
      <c r="B4" s="93"/>
      <c r="C4" s="94"/>
      <c r="D4" s="98" t="s">
        <v>45</v>
      </c>
      <c r="E4" s="98" t="s">
        <v>30</v>
      </c>
      <c r="F4" s="98" t="s">
        <v>46</v>
      </c>
    </row>
    <row r="5" spans="1:8" ht="11.25" customHeight="1">
      <c r="A5" s="95"/>
      <c r="B5" s="96"/>
      <c r="C5" s="97"/>
      <c r="D5" s="99"/>
      <c r="E5" s="99"/>
      <c r="F5" s="99"/>
    </row>
    <row r="6" spans="1:8" ht="26.1" customHeight="1">
      <c r="A6" s="86" t="s">
        <v>47</v>
      </c>
      <c r="B6" s="86" t="s">
        <v>48</v>
      </c>
      <c r="C6" s="36" t="s">
        <v>49</v>
      </c>
      <c r="D6" s="37" t="s">
        <v>19</v>
      </c>
      <c r="E6" s="38">
        <f>집계표!F6</f>
        <v>0</v>
      </c>
      <c r="F6" s="37" t="s">
        <v>19</v>
      </c>
      <c r="G6" s="39" t="s">
        <v>31</v>
      </c>
    </row>
    <row r="7" spans="1:8" ht="26.1" customHeight="1">
      <c r="A7" s="87"/>
      <c r="B7" s="87"/>
      <c r="C7" s="40" t="s">
        <v>50</v>
      </c>
      <c r="D7" s="41" t="s">
        <v>19</v>
      </c>
      <c r="E7" s="42">
        <f>ROUNDDOWN(SUMIF($G$6:$G$32,"A1",$E$6:$E$32)*H7,0)</f>
        <v>0</v>
      </c>
      <c r="F7" s="41" t="s">
        <v>19</v>
      </c>
      <c r="G7" s="39" t="s">
        <v>32</v>
      </c>
    </row>
    <row r="8" spans="1:8" ht="26.1" customHeight="1">
      <c r="A8" s="87"/>
      <c r="B8" s="87"/>
      <c r="C8" s="43" t="s">
        <v>51</v>
      </c>
      <c r="D8" s="44" t="s">
        <v>19</v>
      </c>
      <c r="E8" s="45"/>
      <c r="F8" s="44" t="s">
        <v>19</v>
      </c>
      <c r="G8" s="39" t="s">
        <v>33</v>
      </c>
    </row>
    <row r="9" spans="1:8" ht="26.1" customHeight="1">
      <c r="A9" s="87"/>
      <c r="B9" s="88"/>
      <c r="C9" s="46" t="s">
        <v>52</v>
      </c>
      <c r="D9" s="47" t="s">
        <v>19</v>
      </c>
      <c r="E9" s="48">
        <f>SUM(E6:E8)</f>
        <v>0</v>
      </c>
      <c r="F9" s="47" t="s">
        <v>19</v>
      </c>
      <c r="G9" s="39" t="s">
        <v>26</v>
      </c>
    </row>
    <row r="10" spans="1:8" ht="26.1" customHeight="1">
      <c r="A10" s="87"/>
      <c r="B10" s="86" t="s">
        <v>25</v>
      </c>
      <c r="C10" s="36" t="s">
        <v>53</v>
      </c>
      <c r="D10" s="37" t="s">
        <v>19</v>
      </c>
      <c r="E10" s="38">
        <f>집계표!H6</f>
        <v>0</v>
      </c>
      <c r="F10" s="37" t="s">
        <v>19</v>
      </c>
      <c r="G10" s="39" t="s">
        <v>34</v>
      </c>
    </row>
    <row r="11" spans="1:8" ht="26.1" customHeight="1">
      <c r="A11" s="87"/>
      <c r="B11" s="87"/>
      <c r="C11" s="43" t="s">
        <v>54</v>
      </c>
      <c r="D11" s="49" t="s">
        <v>143</v>
      </c>
      <c r="E11" s="45">
        <f>E10*9.6%</f>
        <v>0</v>
      </c>
      <c r="F11" s="49" t="s">
        <v>152</v>
      </c>
      <c r="G11" s="39" t="s">
        <v>35</v>
      </c>
      <c r="H11" s="50"/>
    </row>
    <row r="12" spans="1:8" ht="26.1" customHeight="1">
      <c r="A12" s="87"/>
      <c r="B12" s="88"/>
      <c r="C12" s="46" t="s">
        <v>55</v>
      </c>
      <c r="D12" s="47" t="s">
        <v>19</v>
      </c>
      <c r="E12" s="48">
        <f>SUM(E10:E11)</f>
        <v>0</v>
      </c>
      <c r="F12" s="47" t="s">
        <v>19</v>
      </c>
      <c r="G12" s="39" t="s">
        <v>28</v>
      </c>
    </row>
    <row r="13" spans="1:8" ht="26.1" customHeight="1">
      <c r="A13" s="87"/>
      <c r="B13" s="86" t="s">
        <v>56</v>
      </c>
      <c r="C13" s="36" t="s">
        <v>57</v>
      </c>
      <c r="D13" s="37" t="s">
        <v>19</v>
      </c>
      <c r="E13" s="38">
        <f>집계표!J6</f>
        <v>0</v>
      </c>
      <c r="F13" s="37" t="s">
        <v>19</v>
      </c>
      <c r="G13" s="39" t="s">
        <v>36</v>
      </c>
    </row>
    <row r="14" spans="1:8" ht="26.1" customHeight="1">
      <c r="A14" s="87"/>
      <c r="B14" s="87"/>
      <c r="C14" s="40" t="s">
        <v>58</v>
      </c>
      <c r="D14" s="51" t="s">
        <v>144</v>
      </c>
      <c r="E14" s="42">
        <f>E12*3.8%</f>
        <v>0</v>
      </c>
      <c r="F14" s="51" t="s">
        <v>153</v>
      </c>
      <c r="G14" s="39" t="s">
        <v>59</v>
      </c>
      <c r="H14" s="52"/>
    </row>
    <row r="15" spans="1:8" ht="26.1" customHeight="1">
      <c r="A15" s="87"/>
      <c r="B15" s="87"/>
      <c r="C15" s="40" t="s">
        <v>60</v>
      </c>
      <c r="D15" s="51" t="s">
        <v>145</v>
      </c>
      <c r="E15" s="42">
        <f>E12*0.87%</f>
        <v>0</v>
      </c>
      <c r="F15" s="51" t="s">
        <v>153</v>
      </c>
      <c r="G15" s="39" t="s">
        <v>61</v>
      </c>
      <c r="H15" s="52"/>
    </row>
    <row r="16" spans="1:8" ht="26.1" customHeight="1">
      <c r="A16" s="87"/>
      <c r="B16" s="87"/>
      <c r="C16" s="40" t="s">
        <v>62</v>
      </c>
      <c r="D16" s="53"/>
      <c r="E16" s="57"/>
      <c r="F16" s="54" t="s">
        <v>154</v>
      </c>
      <c r="G16" s="39" t="s">
        <v>63</v>
      </c>
    </row>
    <row r="17" spans="1:8" ht="26.1" customHeight="1">
      <c r="A17" s="87"/>
      <c r="B17" s="87"/>
      <c r="C17" s="40" t="s">
        <v>64</v>
      </c>
      <c r="D17" s="53"/>
      <c r="E17" s="57"/>
      <c r="F17" s="54" t="s">
        <v>154</v>
      </c>
      <c r="G17" s="39" t="s">
        <v>65</v>
      </c>
    </row>
    <row r="18" spans="1:8" ht="26.1" customHeight="1">
      <c r="A18" s="87"/>
      <c r="B18" s="87"/>
      <c r="C18" s="40" t="s">
        <v>66</v>
      </c>
      <c r="D18" s="53"/>
      <c r="E18" s="57"/>
      <c r="F18" s="54" t="s">
        <v>154</v>
      </c>
      <c r="G18" s="39" t="s">
        <v>67</v>
      </c>
    </row>
    <row r="19" spans="1:8" ht="26.1" customHeight="1">
      <c r="A19" s="87"/>
      <c r="B19" s="87"/>
      <c r="C19" s="40" t="s">
        <v>68</v>
      </c>
      <c r="D19" s="53"/>
      <c r="E19" s="57"/>
      <c r="F19" s="54" t="s">
        <v>154</v>
      </c>
      <c r="G19" s="39" t="s">
        <v>69</v>
      </c>
    </row>
    <row r="20" spans="1:8" ht="26.1" customHeight="1">
      <c r="A20" s="87"/>
      <c r="B20" s="87"/>
      <c r="C20" s="40" t="s">
        <v>70</v>
      </c>
      <c r="D20" s="51"/>
      <c r="E20" s="42">
        <v>0</v>
      </c>
      <c r="F20" s="51" t="s">
        <v>154</v>
      </c>
      <c r="G20" s="39" t="s">
        <v>71</v>
      </c>
      <c r="H20" s="52"/>
    </row>
    <row r="21" spans="1:8" ht="26.1" customHeight="1">
      <c r="A21" s="87"/>
      <c r="B21" s="87"/>
      <c r="C21" s="40" t="s">
        <v>72</v>
      </c>
      <c r="D21" s="51" t="s">
        <v>146</v>
      </c>
      <c r="E21" s="42">
        <f>(E9+E12)*3.03%</f>
        <v>0</v>
      </c>
      <c r="F21" s="51" t="s">
        <v>155</v>
      </c>
      <c r="G21" s="39" t="s">
        <v>73</v>
      </c>
      <c r="H21" s="50"/>
    </row>
    <row r="22" spans="1:8" ht="26.1" customHeight="1">
      <c r="A22" s="87"/>
      <c r="B22" s="87"/>
      <c r="C22" s="40" t="s">
        <v>74</v>
      </c>
      <c r="D22" s="51" t="s">
        <v>147</v>
      </c>
      <c r="E22" s="42">
        <f>(E9+E10+E13)*0.3%</f>
        <v>0</v>
      </c>
      <c r="F22" s="51" t="s">
        <v>153</v>
      </c>
      <c r="G22" s="39" t="s">
        <v>75</v>
      </c>
      <c r="H22" s="52"/>
    </row>
    <row r="23" spans="1:8" ht="26.1" customHeight="1">
      <c r="A23" s="87"/>
      <c r="B23" s="87"/>
      <c r="C23" s="43"/>
      <c r="D23" s="44" t="s">
        <v>19</v>
      </c>
      <c r="E23" s="45">
        <f>ROUNDDOWN((SUMIF($G$6:$G$32,"A",$E$6:$E$32)+SUMIF($G$6:$G$32,"B1",$E$6:$E$32)+SUMIF($G$6:$G$32,"C4",$E$6:$E$32))*H23,0)</f>
        <v>0</v>
      </c>
      <c r="F23" s="44" t="s">
        <v>19</v>
      </c>
      <c r="G23" s="39" t="s">
        <v>76</v>
      </c>
    </row>
    <row r="24" spans="1:8" ht="26.1" customHeight="1">
      <c r="A24" s="87"/>
      <c r="B24" s="88"/>
      <c r="C24" s="46" t="s">
        <v>55</v>
      </c>
      <c r="D24" s="47" t="s">
        <v>19</v>
      </c>
      <c r="E24" s="48">
        <f>SUM(E13:E23)</f>
        <v>0</v>
      </c>
      <c r="F24" s="47" t="s">
        <v>19</v>
      </c>
      <c r="G24" s="39" t="s">
        <v>27</v>
      </c>
    </row>
    <row r="25" spans="1:8" ht="26.1" customHeight="1">
      <c r="A25" s="88"/>
      <c r="B25" s="83" t="s">
        <v>77</v>
      </c>
      <c r="C25" s="85"/>
      <c r="D25" s="47" t="s">
        <v>19</v>
      </c>
      <c r="E25" s="48">
        <f>SUMIF($G$6:$G$32,"A",$E$6:$E$32)+SUMIF($G$6:$G$32,"B",$E$6:$E$32)+SUMIF($G$6:$G$32,"C",$E$6:$E$32)</f>
        <v>0</v>
      </c>
      <c r="F25" s="47" t="s">
        <v>19</v>
      </c>
      <c r="G25" s="39" t="s">
        <v>78</v>
      </c>
    </row>
    <row r="26" spans="1:8" ht="26.1" customHeight="1">
      <c r="A26" s="83" t="s">
        <v>79</v>
      </c>
      <c r="B26" s="84"/>
      <c r="C26" s="85"/>
      <c r="D26" s="55" t="s">
        <v>148</v>
      </c>
      <c r="E26" s="48">
        <f>E25*6%</f>
        <v>0</v>
      </c>
      <c r="F26" s="55" t="s">
        <v>156</v>
      </c>
      <c r="G26" s="39" t="s">
        <v>80</v>
      </c>
      <c r="H26" s="50"/>
    </row>
    <row r="27" spans="1:8" ht="26.1" customHeight="1">
      <c r="A27" s="83" t="s">
        <v>81</v>
      </c>
      <c r="B27" s="84"/>
      <c r="C27" s="85"/>
      <c r="D27" s="55" t="s">
        <v>149</v>
      </c>
      <c r="E27" s="48">
        <f>(E12+E24+E26)*10.51%</f>
        <v>0</v>
      </c>
      <c r="F27" s="55" t="s">
        <v>157</v>
      </c>
      <c r="G27" s="39" t="s">
        <v>82</v>
      </c>
      <c r="H27" s="50"/>
    </row>
    <row r="28" spans="1:8" ht="26.1" customHeight="1">
      <c r="A28" s="89" t="s">
        <v>130</v>
      </c>
      <c r="B28" s="84"/>
      <c r="C28" s="85"/>
      <c r="D28" s="55"/>
      <c r="E28" s="48">
        <f>+내역서!L46</f>
        <v>0</v>
      </c>
      <c r="F28" s="47"/>
      <c r="G28" s="39"/>
      <c r="H28" s="50"/>
    </row>
    <row r="29" spans="1:8" ht="26.1" customHeight="1">
      <c r="A29" s="83" t="s">
        <v>83</v>
      </c>
      <c r="B29" s="84"/>
      <c r="C29" s="85"/>
      <c r="D29" s="47" t="s">
        <v>19</v>
      </c>
      <c r="E29" s="48">
        <f>SUM(E25:E28)</f>
        <v>0</v>
      </c>
      <c r="F29" s="47" t="s">
        <v>19</v>
      </c>
      <c r="G29" s="39" t="s">
        <v>41</v>
      </c>
    </row>
    <row r="30" spans="1:8" ht="26.1" customHeight="1">
      <c r="A30" s="83" t="s">
        <v>84</v>
      </c>
      <c r="B30" s="84"/>
      <c r="C30" s="85"/>
      <c r="D30" s="55" t="s">
        <v>150</v>
      </c>
      <c r="E30" s="48">
        <f>E29*0.1</f>
        <v>0</v>
      </c>
      <c r="F30" s="47" t="s">
        <v>19</v>
      </c>
      <c r="G30" s="39" t="s">
        <v>85</v>
      </c>
      <c r="H30" s="50"/>
    </row>
    <row r="31" spans="1:8" ht="26.1" customHeight="1">
      <c r="A31" s="83" t="s">
        <v>86</v>
      </c>
      <c r="B31" s="84"/>
      <c r="C31" s="85"/>
      <c r="D31" s="47" t="s">
        <v>19</v>
      </c>
      <c r="E31" s="48">
        <f>ROUNDDOWN((E29+E30),-3)</f>
        <v>0</v>
      </c>
      <c r="F31" s="55" t="s">
        <v>87</v>
      </c>
      <c r="G31" s="39" t="s">
        <v>88</v>
      </c>
    </row>
    <row r="32" spans="1:8" ht="15.6" customHeight="1">
      <c r="A32" s="34"/>
      <c r="B32" s="34"/>
      <c r="C32" s="34"/>
      <c r="D32" s="35"/>
      <c r="E32" s="35"/>
      <c r="F32" s="35"/>
    </row>
  </sheetData>
  <mergeCells count="17">
    <mergeCell ref="A1:F1"/>
    <mergeCell ref="A3:F3"/>
    <mergeCell ref="A4:C5"/>
    <mergeCell ref="D4:D5"/>
    <mergeCell ref="E4:E5"/>
    <mergeCell ref="F4:F5"/>
    <mergeCell ref="A29:C29"/>
    <mergeCell ref="A30:C30"/>
    <mergeCell ref="A31:C31"/>
    <mergeCell ref="B10:B12"/>
    <mergeCell ref="B13:B24"/>
    <mergeCell ref="B25:C25"/>
    <mergeCell ref="A26:C26"/>
    <mergeCell ref="A27:C27"/>
    <mergeCell ref="A6:A25"/>
    <mergeCell ref="B6:B9"/>
    <mergeCell ref="A28:C28"/>
  </mergeCells>
  <phoneticPr fontId="1" type="noConversion"/>
  <pageMargins left="0.52" right="0" top="0.72" bottom="0.39370078740157477" header="0.46" footer="0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T11"/>
  <sheetViews>
    <sheetView workbookViewId="0">
      <selection activeCell="E13" sqref="E13"/>
    </sheetView>
  </sheetViews>
  <sheetFormatPr defaultRowHeight="16.5"/>
  <cols>
    <col min="1" max="1" width="40.625" customWidth="1"/>
    <col min="2" max="2" width="20.625" customWidth="1"/>
    <col min="3" max="4" width="4.625" style="58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8.5" customHeight="1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</row>
    <row r="2" spans="1:20" ht="34.5" customHeight="1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20" ht="39.950000000000003" customHeight="1">
      <c r="A3" s="102" t="s">
        <v>1</v>
      </c>
      <c r="B3" s="102" t="s">
        <v>2</v>
      </c>
      <c r="C3" s="102" t="s">
        <v>3</v>
      </c>
      <c r="D3" s="102" t="s">
        <v>4</v>
      </c>
      <c r="E3" s="102" t="s">
        <v>5</v>
      </c>
      <c r="F3" s="102"/>
      <c r="G3" s="102" t="s">
        <v>8</v>
      </c>
      <c r="H3" s="102"/>
      <c r="I3" s="102" t="s">
        <v>9</v>
      </c>
      <c r="J3" s="102"/>
      <c r="K3" s="102" t="s">
        <v>10</v>
      </c>
      <c r="L3" s="102"/>
      <c r="M3" s="102" t="s">
        <v>11</v>
      </c>
      <c r="N3" s="104" t="s">
        <v>12</v>
      </c>
      <c r="O3" s="104" t="s">
        <v>13</v>
      </c>
      <c r="P3" s="104" t="s">
        <v>14</v>
      </c>
      <c r="Q3" s="104" t="s">
        <v>15</v>
      </c>
      <c r="R3" s="104" t="s">
        <v>16</v>
      </c>
      <c r="S3" s="104" t="s">
        <v>17</v>
      </c>
      <c r="T3" s="104" t="s">
        <v>18</v>
      </c>
    </row>
    <row r="4" spans="1:20" ht="39.950000000000003" customHeight="1">
      <c r="A4" s="103"/>
      <c r="B4" s="103"/>
      <c r="C4" s="103"/>
      <c r="D4" s="103"/>
      <c r="E4" s="1" t="s">
        <v>6</v>
      </c>
      <c r="F4" s="1" t="s">
        <v>7</v>
      </c>
      <c r="G4" s="1" t="s">
        <v>6</v>
      </c>
      <c r="H4" s="1" t="s">
        <v>7</v>
      </c>
      <c r="I4" s="1" t="s">
        <v>6</v>
      </c>
      <c r="J4" s="1" t="s">
        <v>7</v>
      </c>
      <c r="K4" s="1" t="s">
        <v>6</v>
      </c>
      <c r="L4" s="1" t="s">
        <v>7</v>
      </c>
      <c r="M4" s="103"/>
      <c r="N4" s="104"/>
      <c r="O4" s="104"/>
      <c r="P4" s="104"/>
      <c r="Q4" s="104"/>
      <c r="R4" s="104"/>
      <c r="S4" s="104"/>
      <c r="T4" s="104"/>
    </row>
    <row r="5" spans="1:20" s="3" customFormat="1" ht="39.950000000000003" customHeight="1">
      <c r="A5" s="6"/>
      <c r="B5" s="8"/>
      <c r="C5" s="8"/>
      <c r="D5" s="8"/>
      <c r="E5" s="8"/>
      <c r="F5" s="9"/>
      <c r="G5" s="8"/>
      <c r="H5" s="9"/>
      <c r="I5" s="8"/>
      <c r="J5" s="9"/>
      <c r="K5" s="8"/>
      <c r="L5" s="10">
        <f t="shared" ref="L5:L10" si="0">F5+H5+J5</f>
        <v>0</v>
      </c>
      <c r="M5" s="8"/>
      <c r="N5" s="20"/>
      <c r="O5" s="20"/>
      <c r="P5" s="20"/>
      <c r="Q5" s="20"/>
      <c r="R5" s="20"/>
      <c r="S5" s="20"/>
      <c r="T5" s="20"/>
    </row>
    <row r="6" spans="1:20" s="32" customFormat="1" ht="39.950000000000003" customHeight="1">
      <c r="A6" s="24" t="str">
        <f>내역서!A5</f>
        <v>&lt; 서울종로2가우체국&gt;</v>
      </c>
      <c r="B6" s="28"/>
      <c r="C6" s="4" t="s">
        <v>38</v>
      </c>
      <c r="D6" s="4">
        <v>1</v>
      </c>
      <c r="E6" s="10"/>
      <c r="F6" s="10">
        <f>SUM(F7:F9)</f>
        <v>0</v>
      </c>
      <c r="G6" s="10"/>
      <c r="H6" s="10">
        <f>SUM(H7:H9)</f>
        <v>0</v>
      </c>
      <c r="I6" s="10"/>
      <c r="J6" s="10">
        <f>SUM(J7:J9)</f>
        <v>0</v>
      </c>
      <c r="K6" s="10">
        <f t="shared" ref="K6:K9" si="1">E6+G6+I6</f>
        <v>0</v>
      </c>
      <c r="L6" s="10">
        <f t="shared" si="0"/>
        <v>0</v>
      </c>
      <c r="M6" s="28" t="s">
        <v>19</v>
      </c>
      <c r="N6" s="29" t="s">
        <v>21</v>
      </c>
      <c r="O6" s="29" t="s">
        <v>19</v>
      </c>
      <c r="P6" s="29" t="s">
        <v>20</v>
      </c>
      <c r="Q6" s="29" t="s">
        <v>19</v>
      </c>
      <c r="R6" s="30">
        <v>3</v>
      </c>
      <c r="S6" s="29" t="s">
        <v>19</v>
      </c>
      <c r="T6" s="31"/>
    </row>
    <row r="7" spans="1:20" s="3" customFormat="1" ht="39.950000000000003" customHeight="1">
      <c r="A7" s="18" t="str">
        <f>내역서!A6</f>
        <v xml:space="preserve">    01  가설, 철거공사</v>
      </c>
      <c r="B7" s="19"/>
      <c r="C7" s="4" t="s">
        <v>38</v>
      </c>
      <c r="D7" s="4">
        <v>1</v>
      </c>
      <c r="E7" s="7"/>
      <c r="F7" s="7">
        <f>내역서!F18</f>
        <v>0</v>
      </c>
      <c r="G7" s="7"/>
      <c r="H7" s="7">
        <f>내역서!H18</f>
        <v>0</v>
      </c>
      <c r="I7" s="7"/>
      <c r="J7" s="7">
        <f>내역서!J18</f>
        <v>0</v>
      </c>
      <c r="K7" s="7">
        <f t="shared" si="1"/>
        <v>0</v>
      </c>
      <c r="L7" s="7">
        <f t="shared" si="0"/>
        <v>0</v>
      </c>
      <c r="M7" s="19" t="s">
        <v>19</v>
      </c>
      <c r="N7" s="2" t="s">
        <v>23</v>
      </c>
      <c r="O7" s="2" t="s">
        <v>19</v>
      </c>
      <c r="P7" s="2" t="s">
        <v>20</v>
      </c>
      <c r="Q7" s="2" t="s">
        <v>19</v>
      </c>
      <c r="R7" s="11">
        <v>3</v>
      </c>
      <c r="S7" s="2" t="s">
        <v>19</v>
      </c>
      <c r="T7" s="12"/>
    </row>
    <row r="8" spans="1:20" s="3" customFormat="1" ht="39.950000000000003" customHeight="1">
      <c r="A8" s="18" t="str">
        <f>내역서!A20</f>
        <v xml:space="preserve">    02  수장공사</v>
      </c>
      <c r="B8" s="19"/>
      <c r="C8" s="4" t="s">
        <v>38</v>
      </c>
      <c r="D8" s="4">
        <v>1</v>
      </c>
      <c r="E8" s="7"/>
      <c r="F8" s="7">
        <f>내역서!F27</f>
        <v>0</v>
      </c>
      <c r="G8" s="7"/>
      <c r="H8" s="7">
        <f>내역서!H27</f>
        <v>0</v>
      </c>
      <c r="I8" s="7"/>
      <c r="J8" s="7">
        <f>내역서!J27</f>
        <v>0</v>
      </c>
      <c r="K8" s="7">
        <f t="shared" si="1"/>
        <v>0</v>
      </c>
      <c r="L8" s="7">
        <f t="shared" si="0"/>
        <v>0</v>
      </c>
      <c r="M8" s="19" t="s">
        <v>19</v>
      </c>
      <c r="N8" s="2" t="s">
        <v>24</v>
      </c>
      <c r="O8" s="2" t="s">
        <v>19</v>
      </c>
      <c r="P8" s="2" t="s">
        <v>20</v>
      </c>
      <c r="Q8" s="2" t="s">
        <v>19</v>
      </c>
      <c r="R8" s="11">
        <v>3</v>
      </c>
      <c r="S8" s="2" t="s">
        <v>19</v>
      </c>
      <c r="T8" s="12"/>
    </row>
    <row r="9" spans="1:20" s="3" customFormat="1" ht="39.950000000000003" customHeight="1">
      <c r="A9" s="18" t="str">
        <f>내역서!A29</f>
        <v xml:space="preserve">    03  금속 및 마감공사</v>
      </c>
      <c r="B9" s="19"/>
      <c r="C9" s="4" t="s">
        <v>38</v>
      </c>
      <c r="D9" s="4">
        <v>1</v>
      </c>
      <c r="E9" s="7"/>
      <c r="F9" s="7">
        <f>내역서!F39</f>
        <v>0</v>
      </c>
      <c r="G9" s="7"/>
      <c r="H9" s="7">
        <f>내역서!H39</f>
        <v>0</v>
      </c>
      <c r="I9" s="7"/>
      <c r="J9" s="7">
        <f>+내역서!J38</f>
        <v>0</v>
      </c>
      <c r="K9" s="7">
        <f t="shared" si="1"/>
        <v>0</v>
      </c>
      <c r="L9" s="7">
        <f t="shared" si="0"/>
        <v>0</v>
      </c>
      <c r="M9" s="19"/>
      <c r="N9" s="2"/>
      <c r="O9" s="2"/>
      <c r="P9" s="2"/>
      <c r="Q9" s="2"/>
      <c r="R9" s="11"/>
      <c r="S9" s="2"/>
      <c r="T9" s="12"/>
    </row>
    <row r="10" spans="1:20" s="3" customFormat="1" ht="39.950000000000003" customHeight="1">
      <c r="A10" s="77" t="str">
        <f>+내역서!A42</f>
        <v xml:space="preserve">    04  폐기물처리</v>
      </c>
      <c r="B10" s="59"/>
      <c r="C10" s="4" t="s">
        <v>131</v>
      </c>
      <c r="D10" s="4">
        <v>1</v>
      </c>
      <c r="E10" s="7"/>
      <c r="F10" s="7">
        <f>+내역서!F44</f>
        <v>0</v>
      </c>
      <c r="G10" s="7"/>
      <c r="H10" s="7">
        <f>+내역서!H44</f>
        <v>0</v>
      </c>
      <c r="I10" s="7"/>
      <c r="J10" s="7">
        <f>+내역서!J44</f>
        <v>0</v>
      </c>
      <c r="K10" s="7"/>
      <c r="L10" s="7">
        <f t="shared" si="0"/>
        <v>0</v>
      </c>
      <c r="M10" s="59"/>
      <c r="N10" s="2"/>
      <c r="O10" s="2"/>
      <c r="P10" s="2"/>
      <c r="Q10" s="2"/>
      <c r="R10" s="11"/>
      <c r="S10" s="2"/>
      <c r="T10" s="12"/>
    </row>
    <row r="11" spans="1:20" s="3" customFormat="1" ht="39.950000000000003" customHeight="1">
      <c r="A11" s="26"/>
      <c r="B11" s="27"/>
      <c r="C11" s="4"/>
      <c r="D11" s="4"/>
      <c r="E11" s="7"/>
      <c r="F11" s="7"/>
      <c r="G11" s="7"/>
      <c r="H11" s="7"/>
      <c r="I11" s="7"/>
      <c r="J11" s="7"/>
      <c r="K11" s="7"/>
      <c r="L11" s="7"/>
      <c r="M11" s="27"/>
      <c r="N11" s="2"/>
      <c r="O11" s="2"/>
      <c r="P11" s="2"/>
      <c r="Q11" s="2"/>
      <c r="R11" s="11"/>
      <c r="S11" s="2"/>
      <c r="T11" s="12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76" bottom="0.35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46"/>
  <sheetViews>
    <sheetView view="pageBreakPreview" zoomScale="85" zoomScaleNormal="100" zoomScaleSheetLayoutView="85" workbookViewId="0">
      <pane ySplit="3" topLeftCell="A4" activePane="bottomLeft" state="frozen"/>
      <selection activeCell="E70" sqref="E70"/>
      <selection pane="bottomLeft" activeCell="D43" sqref="D43"/>
    </sheetView>
  </sheetViews>
  <sheetFormatPr defaultRowHeight="16.5"/>
  <cols>
    <col min="1" max="2" width="30.625" style="3" customWidth="1"/>
    <col min="3" max="3" width="4.625" style="5" customWidth="1"/>
    <col min="4" max="4" width="8.625" style="74" customWidth="1"/>
    <col min="5" max="12" width="13.625" style="3" customWidth="1"/>
    <col min="13" max="13" width="12.625" style="3" customWidth="1"/>
    <col min="14" max="16384" width="9" style="3"/>
  </cols>
  <sheetData>
    <row r="1" spans="1:13" ht="30" customHeight="1">
      <c r="A1" s="105" t="s">
        <v>89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3" s="64" customFormat="1" ht="30" customHeight="1">
      <c r="A2" s="106" t="s">
        <v>1</v>
      </c>
      <c r="B2" s="106" t="s">
        <v>2</v>
      </c>
      <c r="C2" s="106" t="s">
        <v>3</v>
      </c>
      <c r="D2" s="107" t="s">
        <v>4</v>
      </c>
      <c r="E2" s="106" t="s">
        <v>5</v>
      </c>
      <c r="F2" s="106"/>
      <c r="G2" s="106" t="s">
        <v>8</v>
      </c>
      <c r="H2" s="106"/>
      <c r="I2" s="106" t="s">
        <v>9</v>
      </c>
      <c r="J2" s="106"/>
      <c r="K2" s="106" t="s">
        <v>10</v>
      </c>
      <c r="L2" s="106"/>
      <c r="M2" s="106" t="s">
        <v>11</v>
      </c>
    </row>
    <row r="3" spans="1:13" s="64" customFormat="1" ht="30" customHeight="1">
      <c r="A3" s="106"/>
      <c r="B3" s="106"/>
      <c r="C3" s="106"/>
      <c r="D3" s="107"/>
      <c r="E3" s="68" t="s">
        <v>6</v>
      </c>
      <c r="F3" s="65" t="s">
        <v>7</v>
      </c>
      <c r="G3" s="65" t="s">
        <v>6</v>
      </c>
      <c r="H3" s="65" t="s">
        <v>7</v>
      </c>
      <c r="I3" s="65" t="s">
        <v>6</v>
      </c>
      <c r="J3" s="65" t="s">
        <v>7</v>
      </c>
      <c r="K3" s="65" t="s">
        <v>6</v>
      </c>
      <c r="L3" s="65" t="s">
        <v>7</v>
      </c>
      <c r="M3" s="106"/>
    </row>
    <row r="4" spans="1:13" s="64" customFormat="1" ht="30" customHeight="1">
      <c r="A4" s="60"/>
      <c r="B4" s="60"/>
      <c r="C4" s="4"/>
      <c r="D4" s="71"/>
      <c r="E4" s="69"/>
      <c r="F4" s="7"/>
      <c r="G4" s="60"/>
      <c r="H4" s="7"/>
      <c r="I4" s="60"/>
      <c r="J4" s="7"/>
      <c r="K4" s="60"/>
      <c r="L4" s="7"/>
      <c r="M4" s="60"/>
    </row>
    <row r="5" spans="1:13" s="64" customFormat="1" ht="30" customHeight="1">
      <c r="A5" s="17" t="s">
        <v>101</v>
      </c>
      <c r="B5" s="6"/>
      <c r="C5" s="67"/>
      <c r="D5" s="75"/>
      <c r="E5" s="68"/>
      <c r="F5" s="65"/>
      <c r="G5" s="65"/>
      <c r="H5" s="65"/>
      <c r="I5" s="65"/>
      <c r="J5" s="65"/>
      <c r="K5" s="65"/>
      <c r="L5" s="65"/>
      <c r="M5" s="65"/>
    </row>
    <row r="6" spans="1:13" s="64" customFormat="1" ht="30" customHeight="1">
      <c r="A6" s="60" t="s">
        <v>92</v>
      </c>
      <c r="B6" s="60"/>
      <c r="C6" s="4"/>
      <c r="D6" s="71"/>
      <c r="E6" s="69"/>
      <c r="F6" s="60"/>
      <c r="G6" s="60"/>
      <c r="H6" s="60"/>
      <c r="I6" s="60"/>
      <c r="J6" s="60"/>
      <c r="K6" s="60"/>
      <c r="L6" s="60"/>
      <c r="M6" s="60"/>
    </row>
    <row r="7" spans="1:13" s="64" customFormat="1" ht="30" customHeight="1">
      <c r="A7" s="78" t="s">
        <v>94</v>
      </c>
      <c r="B7" s="78" t="s">
        <v>102</v>
      </c>
      <c r="C7" s="4" t="s">
        <v>37</v>
      </c>
      <c r="D7" s="71">
        <v>373</v>
      </c>
      <c r="E7" s="7"/>
      <c r="F7" s="7">
        <f t="shared" ref="F7:F17" si="0">TRUNC(E7*D7, 0)</f>
        <v>0</v>
      </c>
      <c r="G7" s="7"/>
      <c r="H7" s="7">
        <f t="shared" ref="H7:H17" si="1">TRUNC(G7*D7, 0)</f>
        <v>0</v>
      </c>
      <c r="I7" s="7"/>
      <c r="J7" s="7">
        <f t="shared" ref="J7:J19" si="2">TRUNC(I7*D7, 0)</f>
        <v>0</v>
      </c>
      <c r="K7" s="7">
        <f t="shared" ref="K7:L17" si="3">TRUNC(E7+G7+I7, 0)</f>
        <v>0</v>
      </c>
      <c r="L7" s="7">
        <f t="shared" si="3"/>
        <v>0</v>
      </c>
      <c r="M7" s="78"/>
    </row>
    <row r="8" spans="1:13" s="64" customFormat="1" ht="30" customHeight="1">
      <c r="A8" s="78" t="s">
        <v>91</v>
      </c>
      <c r="B8" s="78"/>
      <c r="C8" s="4" t="s">
        <v>90</v>
      </c>
      <c r="D8" s="71">
        <v>2</v>
      </c>
      <c r="E8" s="7"/>
      <c r="F8" s="7">
        <f t="shared" si="0"/>
        <v>0</v>
      </c>
      <c r="G8" s="7"/>
      <c r="H8" s="7">
        <f t="shared" si="1"/>
        <v>0</v>
      </c>
      <c r="I8" s="7"/>
      <c r="J8" s="7">
        <f t="shared" si="2"/>
        <v>0</v>
      </c>
      <c r="K8" s="7">
        <f t="shared" si="3"/>
        <v>0</v>
      </c>
      <c r="L8" s="7">
        <f t="shared" si="3"/>
        <v>0</v>
      </c>
      <c r="M8" s="78"/>
    </row>
    <row r="9" spans="1:13" s="64" customFormat="1" ht="30" customHeight="1">
      <c r="A9" s="78" t="s">
        <v>103</v>
      </c>
      <c r="B9" s="78" t="s">
        <v>104</v>
      </c>
      <c r="C9" s="4" t="s">
        <v>37</v>
      </c>
      <c r="D9" s="71">
        <v>28</v>
      </c>
      <c r="E9" s="7"/>
      <c r="F9" s="7">
        <f t="shared" si="0"/>
        <v>0</v>
      </c>
      <c r="G9" s="7"/>
      <c r="H9" s="7">
        <f t="shared" si="1"/>
        <v>0</v>
      </c>
      <c r="I9" s="7"/>
      <c r="J9" s="7">
        <f t="shared" si="2"/>
        <v>0</v>
      </c>
      <c r="K9" s="7">
        <f t="shared" ref="K9:K17" si="4">TRUNC(E9+G9+I9, 0)</f>
        <v>0</v>
      </c>
      <c r="L9" s="7">
        <f t="shared" si="3"/>
        <v>0</v>
      </c>
      <c r="M9" s="78"/>
    </row>
    <row r="10" spans="1:13" s="64" customFormat="1" ht="30" customHeight="1">
      <c r="A10" s="78" t="s">
        <v>105</v>
      </c>
      <c r="B10" s="78" t="s">
        <v>106</v>
      </c>
      <c r="C10" s="4" t="s">
        <v>37</v>
      </c>
      <c r="D10" s="71">
        <v>54</v>
      </c>
      <c r="E10" s="7"/>
      <c r="F10" s="7">
        <f t="shared" si="0"/>
        <v>0</v>
      </c>
      <c r="G10" s="7"/>
      <c r="H10" s="7">
        <f t="shared" si="1"/>
        <v>0</v>
      </c>
      <c r="I10" s="7"/>
      <c r="J10" s="7">
        <f t="shared" si="2"/>
        <v>0</v>
      </c>
      <c r="K10" s="7">
        <f t="shared" si="4"/>
        <v>0</v>
      </c>
      <c r="L10" s="7">
        <f t="shared" si="3"/>
        <v>0</v>
      </c>
      <c r="M10" s="78"/>
    </row>
    <row r="11" spans="1:13" s="64" customFormat="1" ht="30" customHeight="1">
      <c r="A11" s="78" t="s">
        <v>107</v>
      </c>
      <c r="B11" s="78" t="s">
        <v>111</v>
      </c>
      <c r="C11" s="4" t="s">
        <v>37</v>
      </c>
      <c r="D11" s="71">
        <v>200</v>
      </c>
      <c r="E11" s="7"/>
      <c r="F11" s="7">
        <f t="shared" si="0"/>
        <v>0</v>
      </c>
      <c r="G11" s="7"/>
      <c r="H11" s="7">
        <f t="shared" si="1"/>
        <v>0</v>
      </c>
      <c r="I11" s="7"/>
      <c r="J11" s="7">
        <f t="shared" si="2"/>
        <v>0</v>
      </c>
      <c r="K11" s="7">
        <f t="shared" si="4"/>
        <v>0</v>
      </c>
      <c r="L11" s="7">
        <f t="shared" si="3"/>
        <v>0</v>
      </c>
      <c r="M11" s="78"/>
    </row>
    <row r="12" spans="1:13" s="64" customFormat="1" ht="30" customHeight="1">
      <c r="A12" s="78" t="s">
        <v>108</v>
      </c>
      <c r="B12" s="78"/>
      <c r="C12" s="4" t="s">
        <v>109</v>
      </c>
      <c r="D12" s="71">
        <v>2</v>
      </c>
      <c r="E12" s="7"/>
      <c r="F12" s="7">
        <f t="shared" si="0"/>
        <v>0</v>
      </c>
      <c r="G12" s="7"/>
      <c r="H12" s="7">
        <f t="shared" si="1"/>
        <v>0</v>
      </c>
      <c r="I12" s="7"/>
      <c r="J12" s="7">
        <f t="shared" si="2"/>
        <v>0</v>
      </c>
      <c r="K12" s="7">
        <f t="shared" si="4"/>
        <v>0</v>
      </c>
      <c r="L12" s="7">
        <f t="shared" si="3"/>
        <v>0</v>
      </c>
      <c r="M12" s="78"/>
    </row>
    <row r="13" spans="1:13" s="64" customFormat="1" ht="30" customHeight="1">
      <c r="A13" s="78" t="s">
        <v>138</v>
      </c>
      <c r="B13" s="78"/>
      <c r="C13" s="4" t="s">
        <v>40</v>
      </c>
      <c r="D13" s="71">
        <v>1</v>
      </c>
      <c r="E13" s="7"/>
      <c r="F13" s="7">
        <f t="shared" si="0"/>
        <v>0</v>
      </c>
      <c r="G13" s="7"/>
      <c r="H13" s="7">
        <f t="shared" si="1"/>
        <v>0</v>
      </c>
      <c r="I13" s="7"/>
      <c r="J13" s="7">
        <f t="shared" si="2"/>
        <v>0</v>
      </c>
      <c r="K13" s="7">
        <f t="shared" si="4"/>
        <v>0</v>
      </c>
      <c r="L13" s="7">
        <f t="shared" si="3"/>
        <v>0</v>
      </c>
      <c r="M13" s="78"/>
    </row>
    <row r="14" spans="1:13" s="64" customFormat="1" ht="30" customHeight="1">
      <c r="A14" s="78" t="s">
        <v>110</v>
      </c>
      <c r="B14" s="78"/>
      <c r="C14" s="4" t="s">
        <v>109</v>
      </c>
      <c r="D14" s="71">
        <v>1</v>
      </c>
      <c r="E14" s="7"/>
      <c r="F14" s="7">
        <f t="shared" si="0"/>
        <v>0</v>
      </c>
      <c r="G14" s="7"/>
      <c r="H14" s="7">
        <f t="shared" si="1"/>
        <v>0</v>
      </c>
      <c r="I14" s="7"/>
      <c r="J14" s="7">
        <f t="shared" si="2"/>
        <v>0</v>
      </c>
      <c r="K14" s="7">
        <f t="shared" si="4"/>
        <v>0</v>
      </c>
      <c r="L14" s="7">
        <f t="shared" si="3"/>
        <v>0</v>
      </c>
      <c r="M14" s="78"/>
    </row>
    <row r="15" spans="1:13" s="64" customFormat="1" ht="30" customHeight="1">
      <c r="A15" s="78" t="s">
        <v>124</v>
      </c>
      <c r="B15" s="78" t="s">
        <v>125</v>
      </c>
      <c r="C15" s="4" t="s">
        <v>126</v>
      </c>
      <c r="D15" s="71">
        <v>3</v>
      </c>
      <c r="E15" s="7"/>
      <c r="F15" s="7">
        <f t="shared" si="0"/>
        <v>0</v>
      </c>
      <c r="G15" s="7"/>
      <c r="H15" s="7">
        <f t="shared" si="1"/>
        <v>0</v>
      </c>
      <c r="I15" s="7"/>
      <c r="J15" s="7">
        <f t="shared" si="2"/>
        <v>0</v>
      </c>
      <c r="K15" s="7">
        <f t="shared" si="4"/>
        <v>0</v>
      </c>
      <c r="L15" s="7">
        <f t="shared" si="3"/>
        <v>0</v>
      </c>
      <c r="M15" s="78"/>
    </row>
    <row r="16" spans="1:13" s="64" customFormat="1" ht="30" customHeight="1">
      <c r="A16" s="78" t="s">
        <v>135</v>
      </c>
      <c r="B16" s="78"/>
      <c r="C16" s="4" t="s">
        <v>132</v>
      </c>
      <c r="D16" s="71">
        <v>3</v>
      </c>
      <c r="E16" s="7"/>
      <c r="F16" s="7">
        <f t="shared" si="0"/>
        <v>0</v>
      </c>
      <c r="G16" s="7"/>
      <c r="H16" s="7">
        <f t="shared" si="1"/>
        <v>0</v>
      </c>
      <c r="I16" s="7"/>
      <c r="J16" s="7">
        <f t="shared" si="2"/>
        <v>0</v>
      </c>
      <c r="K16" s="7">
        <f t="shared" si="4"/>
        <v>0</v>
      </c>
      <c r="L16" s="7">
        <f t="shared" si="3"/>
        <v>0</v>
      </c>
      <c r="M16" s="78"/>
    </row>
    <row r="17" spans="1:19" s="64" customFormat="1" ht="30" customHeight="1">
      <c r="A17" s="78" t="s">
        <v>136</v>
      </c>
      <c r="B17" s="78"/>
      <c r="C17" s="4" t="s">
        <v>137</v>
      </c>
      <c r="D17" s="71">
        <v>120</v>
      </c>
      <c r="E17" s="7"/>
      <c r="F17" s="7">
        <f t="shared" si="0"/>
        <v>0</v>
      </c>
      <c r="G17" s="7"/>
      <c r="H17" s="7">
        <f t="shared" si="1"/>
        <v>0</v>
      </c>
      <c r="I17" s="7"/>
      <c r="J17" s="7">
        <f t="shared" si="2"/>
        <v>0</v>
      </c>
      <c r="K17" s="7">
        <f t="shared" si="4"/>
        <v>0</v>
      </c>
      <c r="L17" s="7">
        <f t="shared" si="3"/>
        <v>0</v>
      </c>
      <c r="M17" s="78"/>
    </row>
    <row r="18" spans="1:19" s="64" customFormat="1" ht="30" customHeight="1">
      <c r="A18" s="60" t="s">
        <v>42</v>
      </c>
      <c r="B18" s="60"/>
      <c r="C18" s="4"/>
      <c r="D18" s="71"/>
      <c r="E18" s="69"/>
      <c r="F18" s="7">
        <f>SUM(F7:F17)</f>
        <v>0</v>
      </c>
      <c r="G18" s="60"/>
      <c r="H18" s="7">
        <f>SUM(H7:H17)</f>
        <v>0</v>
      </c>
      <c r="I18" s="60"/>
      <c r="J18" s="7">
        <f t="shared" si="2"/>
        <v>0</v>
      </c>
      <c r="K18" s="60"/>
      <c r="L18" s="7">
        <f>SUM(L7:L17)</f>
        <v>0</v>
      </c>
      <c r="M18" s="60"/>
    </row>
    <row r="19" spans="1:19" s="64" customFormat="1" ht="30" customHeight="1">
      <c r="A19" s="60"/>
      <c r="B19" s="60"/>
      <c r="C19" s="4"/>
      <c r="D19" s="71"/>
      <c r="E19" s="69"/>
      <c r="F19" s="60"/>
      <c r="G19" s="60"/>
      <c r="H19" s="60"/>
      <c r="I19" s="60"/>
      <c r="J19" s="7">
        <f t="shared" si="2"/>
        <v>0</v>
      </c>
      <c r="K19" s="60"/>
      <c r="L19" s="60"/>
      <c r="M19" s="60"/>
    </row>
    <row r="20" spans="1:19" s="64" customFormat="1" ht="30" customHeight="1">
      <c r="A20" s="60" t="s">
        <v>93</v>
      </c>
      <c r="B20" s="60"/>
      <c r="C20" s="4"/>
      <c r="D20" s="71"/>
      <c r="E20" s="69"/>
      <c r="F20" s="60"/>
      <c r="G20" s="60"/>
      <c r="H20" s="60"/>
      <c r="I20" s="60"/>
      <c r="J20" s="60"/>
      <c r="K20" s="60"/>
      <c r="L20" s="60"/>
      <c r="M20" s="60"/>
    </row>
    <row r="21" spans="1:19" s="81" customFormat="1" ht="35.1" customHeight="1">
      <c r="A21" s="62" t="s">
        <v>99</v>
      </c>
      <c r="B21" s="13" t="s">
        <v>142</v>
      </c>
      <c r="C21" s="16" t="s">
        <v>37</v>
      </c>
      <c r="D21" s="72">
        <v>23</v>
      </c>
      <c r="E21" s="25"/>
      <c r="F21" s="25">
        <f t="shared" ref="F21" si="5">TRUNC(E21*D21, 0)</f>
        <v>0</v>
      </c>
      <c r="G21" s="25"/>
      <c r="H21" s="25">
        <f t="shared" ref="H21" si="6">TRUNC(G21*D21, 0)</f>
        <v>0</v>
      </c>
      <c r="I21" s="25"/>
      <c r="J21" s="25">
        <f t="shared" ref="J21" si="7">TRUNC(I21*D21, 0)</f>
        <v>0</v>
      </c>
      <c r="K21" s="7">
        <f t="shared" ref="K21" si="8">TRUNC(E21+G21+I21, 0)</f>
        <v>0</v>
      </c>
      <c r="L21" s="25">
        <f t="shared" ref="L21" si="9">TRUNC(F21+H21+J21, 0)</f>
        <v>0</v>
      </c>
      <c r="M21" s="14"/>
      <c r="N21" s="80"/>
      <c r="O21" s="80"/>
      <c r="P21" s="80"/>
      <c r="Q21" s="80"/>
      <c r="R21" s="80"/>
      <c r="S21" s="80"/>
    </row>
    <row r="22" spans="1:19" s="66" customFormat="1" ht="35.1" customHeight="1">
      <c r="A22" s="15" t="s">
        <v>100</v>
      </c>
      <c r="B22" s="63" t="s">
        <v>139</v>
      </c>
      <c r="C22" s="16" t="s">
        <v>37</v>
      </c>
      <c r="D22" s="72">
        <v>307</v>
      </c>
      <c r="E22" s="25"/>
      <c r="F22" s="25">
        <f t="shared" ref="F22:F26" si="10">TRUNC(E22*D22, 0)</f>
        <v>0</v>
      </c>
      <c r="G22" s="25"/>
      <c r="H22" s="25">
        <f t="shared" ref="H22:H26" si="11">TRUNC(G22*D22, 0)</f>
        <v>0</v>
      </c>
      <c r="I22" s="25"/>
      <c r="J22" s="25">
        <f t="shared" ref="J22:J26" si="12">TRUNC(I22*D22, 0)</f>
        <v>0</v>
      </c>
      <c r="K22" s="7">
        <f t="shared" ref="K22:K26" si="13">TRUNC(E22+G22+I22, 0)</f>
        <v>0</v>
      </c>
      <c r="L22" s="25">
        <f t="shared" ref="L22:L26" si="14">TRUNC(F22+H22+J22, 0)</f>
        <v>0</v>
      </c>
      <c r="M22" s="14"/>
    </row>
    <row r="23" spans="1:19" s="66" customFormat="1" ht="35.1" customHeight="1">
      <c r="A23" s="15" t="s">
        <v>114</v>
      </c>
      <c r="B23" s="63" t="s">
        <v>140</v>
      </c>
      <c r="C23" s="16" t="s">
        <v>113</v>
      </c>
      <c r="D23" s="72">
        <v>173</v>
      </c>
      <c r="E23" s="25"/>
      <c r="F23" s="25">
        <f t="shared" si="10"/>
        <v>0</v>
      </c>
      <c r="G23" s="25"/>
      <c r="H23" s="25">
        <f t="shared" si="11"/>
        <v>0</v>
      </c>
      <c r="I23" s="25"/>
      <c r="J23" s="25">
        <f t="shared" si="12"/>
        <v>0</v>
      </c>
      <c r="K23" s="7">
        <f t="shared" si="13"/>
        <v>0</v>
      </c>
      <c r="L23" s="25">
        <f t="shared" si="14"/>
        <v>0</v>
      </c>
      <c r="M23" s="14"/>
    </row>
    <row r="24" spans="1:19" s="66" customFormat="1" ht="35.1" customHeight="1">
      <c r="A24" s="15" t="s">
        <v>115</v>
      </c>
      <c r="B24" s="63"/>
      <c r="C24" s="16" t="s">
        <v>113</v>
      </c>
      <c r="D24" s="72">
        <v>42</v>
      </c>
      <c r="E24" s="25"/>
      <c r="F24" s="25">
        <f t="shared" si="10"/>
        <v>0</v>
      </c>
      <c r="G24" s="25"/>
      <c r="H24" s="25">
        <f t="shared" si="11"/>
        <v>0</v>
      </c>
      <c r="I24" s="25"/>
      <c r="J24" s="25">
        <f t="shared" si="12"/>
        <v>0</v>
      </c>
      <c r="K24" s="7">
        <f t="shared" si="13"/>
        <v>0</v>
      </c>
      <c r="L24" s="25">
        <f t="shared" si="14"/>
        <v>0</v>
      </c>
      <c r="M24" s="14"/>
    </row>
    <row r="25" spans="1:19" s="66" customFormat="1" ht="35.1" customHeight="1">
      <c r="A25" s="15" t="s">
        <v>123</v>
      </c>
      <c r="B25" s="63" t="s">
        <v>127</v>
      </c>
      <c r="C25" s="16" t="s">
        <v>113</v>
      </c>
      <c r="D25" s="72">
        <v>60</v>
      </c>
      <c r="E25" s="25"/>
      <c r="F25" s="25">
        <f t="shared" si="10"/>
        <v>0</v>
      </c>
      <c r="G25" s="25"/>
      <c r="H25" s="25">
        <f t="shared" si="11"/>
        <v>0</v>
      </c>
      <c r="I25" s="25"/>
      <c r="J25" s="25">
        <f t="shared" si="12"/>
        <v>0</v>
      </c>
      <c r="K25" s="7">
        <f t="shared" si="13"/>
        <v>0</v>
      </c>
      <c r="L25" s="25">
        <f t="shared" si="14"/>
        <v>0</v>
      </c>
      <c r="M25" s="14"/>
    </row>
    <row r="26" spans="1:19" s="66" customFormat="1" ht="35.1" customHeight="1">
      <c r="A26" s="15" t="s">
        <v>123</v>
      </c>
      <c r="B26" s="63" t="s">
        <v>128</v>
      </c>
      <c r="C26" s="16" t="s">
        <v>37</v>
      </c>
      <c r="D26" s="72">
        <v>60</v>
      </c>
      <c r="E26" s="25"/>
      <c r="F26" s="25">
        <f t="shared" si="10"/>
        <v>0</v>
      </c>
      <c r="G26" s="25"/>
      <c r="H26" s="25">
        <f t="shared" si="11"/>
        <v>0</v>
      </c>
      <c r="I26" s="25"/>
      <c r="J26" s="25">
        <f t="shared" si="12"/>
        <v>0</v>
      </c>
      <c r="K26" s="7">
        <f t="shared" si="13"/>
        <v>0</v>
      </c>
      <c r="L26" s="25">
        <f t="shared" si="14"/>
        <v>0</v>
      </c>
      <c r="M26" s="14"/>
    </row>
    <row r="27" spans="1:19" s="64" customFormat="1" ht="30" customHeight="1">
      <c r="A27" s="60" t="s">
        <v>42</v>
      </c>
      <c r="B27" s="60"/>
      <c r="C27" s="4"/>
      <c r="D27" s="71"/>
      <c r="E27" s="69"/>
      <c r="F27" s="7">
        <f>SUM(F21:F26)</f>
        <v>0</v>
      </c>
      <c r="G27" s="60"/>
      <c r="H27" s="7">
        <f>SUM(H21:H26)</f>
        <v>0</v>
      </c>
      <c r="I27" s="60"/>
      <c r="J27" s="7">
        <f>SUM(J21:J26)</f>
        <v>0</v>
      </c>
      <c r="K27" s="60"/>
      <c r="L27" s="7">
        <f>SUM(L21:L26)</f>
        <v>0</v>
      </c>
      <c r="M27" s="60"/>
    </row>
    <row r="28" spans="1:19" s="64" customFormat="1" ht="30" customHeight="1">
      <c r="A28" s="60"/>
      <c r="B28" s="60"/>
      <c r="C28" s="4"/>
      <c r="D28" s="71"/>
      <c r="E28" s="69"/>
      <c r="F28" s="60"/>
      <c r="G28" s="60"/>
      <c r="H28" s="60"/>
      <c r="I28" s="60"/>
      <c r="J28" s="60"/>
      <c r="K28" s="60"/>
      <c r="L28" s="60"/>
      <c r="M28" s="60"/>
    </row>
    <row r="29" spans="1:19" s="64" customFormat="1" ht="30" customHeight="1">
      <c r="A29" s="61" t="s">
        <v>95</v>
      </c>
      <c r="B29" s="60"/>
      <c r="C29" s="4"/>
      <c r="D29" s="71"/>
      <c r="E29" s="69"/>
      <c r="F29" s="60"/>
      <c r="G29" s="60"/>
      <c r="H29" s="60"/>
      <c r="I29" s="60"/>
      <c r="J29" s="60"/>
      <c r="K29" s="60"/>
      <c r="L29" s="60"/>
      <c r="M29" s="60"/>
    </row>
    <row r="30" spans="1:19" s="64" customFormat="1" ht="35.1" customHeight="1">
      <c r="A30" s="78" t="s">
        <v>112</v>
      </c>
      <c r="B30" s="78"/>
      <c r="C30" s="16" t="s">
        <v>113</v>
      </c>
      <c r="D30" s="72">
        <v>88</v>
      </c>
      <c r="E30" s="25"/>
      <c r="F30" s="25">
        <f t="shared" ref="F30:F35" si="15">TRUNC(E30*D30, 0)</f>
        <v>0</v>
      </c>
      <c r="G30" s="25"/>
      <c r="H30" s="25">
        <f t="shared" ref="H30:H35" si="16">TRUNC(G30*D30, 0)</f>
        <v>0</v>
      </c>
      <c r="I30" s="25"/>
      <c r="J30" s="25">
        <f t="shared" ref="J30:J35" si="17">TRUNC(I30*D30, 0)</f>
        <v>0</v>
      </c>
      <c r="K30" s="7">
        <f t="shared" ref="K30" si="18">TRUNC(E30+G30+I30, 0)</f>
        <v>0</v>
      </c>
      <c r="L30" s="25">
        <f t="shared" ref="L30" si="19">TRUNC(F30+H30+J30, 0)</f>
        <v>0</v>
      </c>
      <c r="M30" s="82"/>
    </row>
    <row r="31" spans="1:19" s="64" customFormat="1" ht="35.1" customHeight="1">
      <c r="A31" s="78" t="s">
        <v>116</v>
      </c>
      <c r="B31" s="78" t="s">
        <v>117</v>
      </c>
      <c r="C31" s="16" t="s">
        <v>109</v>
      </c>
      <c r="D31" s="72">
        <v>2</v>
      </c>
      <c r="E31" s="25"/>
      <c r="F31" s="25">
        <f t="shared" si="15"/>
        <v>0</v>
      </c>
      <c r="G31" s="25"/>
      <c r="H31" s="25">
        <f t="shared" si="16"/>
        <v>0</v>
      </c>
      <c r="I31" s="25"/>
      <c r="J31" s="25">
        <f t="shared" si="17"/>
        <v>0</v>
      </c>
      <c r="K31" s="7">
        <f t="shared" ref="K31:K35" si="20">TRUNC(E31+G31+I31, 0)</f>
        <v>0</v>
      </c>
      <c r="L31" s="25">
        <f t="shared" ref="L31:L35" si="21">TRUNC(F31+H31+J31, 0)</f>
        <v>0</v>
      </c>
      <c r="M31" s="82"/>
    </row>
    <row r="32" spans="1:19" s="64" customFormat="1" ht="35.1" customHeight="1">
      <c r="A32" s="78" t="s">
        <v>118</v>
      </c>
      <c r="B32" s="78" t="s">
        <v>119</v>
      </c>
      <c r="C32" s="16" t="s">
        <v>113</v>
      </c>
      <c r="D32" s="72">
        <v>5</v>
      </c>
      <c r="E32" s="25"/>
      <c r="F32" s="25">
        <f t="shared" si="15"/>
        <v>0</v>
      </c>
      <c r="G32" s="25"/>
      <c r="H32" s="25">
        <f t="shared" si="16"/>
        <v>0</v>
      </c>
      <c r="I32" s="25"/>
      <c r="J32" s="25">
        <f t="shared" si="17"/>
        <v>0</v>
      </c>
      <c r="K32" s="7">
        <f t="shared" si="20"/>
        <v>0</v>
      </c>
      <c r="L32" s="25">
        <f t="shared" si="21"/>
        <v>0</v>
      </c>
      <c r="M32" s="82"/>
    </row>
    <row r="33" spans="1:13" s="64" customFormat="1" ht="35.1" customHeight="1">
      <c r="A33" s="78" t="s">
        <v>120</v>
      </c>
      <c r="B33" s="79" t="s">
        <v>141</v>
      </c>
      <c r="C33" s="16" t="s">
        <v>37</v>
      </c>
      <c r="D33" s="72">
        <v>6</v>
      </c>
      <c r="E33" s="25"/>
      <c r="F33" s="25">
        <f t="shared" si="15"/>
        <v>0</v>
      </c>
      <c r="G33" s="25"/>
      <c r="H33" s="25">
        <f t="shared" si="16"/>
        <v>0</v>
      </c>
      <c r="I33" s="25"/>
      <c r="J33" s="25">
        <f t="shared" si="17"/>
        <v>0</v>
      </c>
      <c r="K33" s="7">
        <f t="shared" si="20"/>
        <v>0</v>
      </c>
      <c r="L33" s="25">
        <f t="shared" si="21"/>
        <v>0</v>
      </c>
      <c r="M33" s="82"/>
    </row>
    <row r="34" spans="1:13" s="64" customFormat="1" ht="35.1" customHeight="1">
      <c r="A34" s="78" t="s">
        <v>121</v>
      </c>
      <c r="B34" s="78"/>
      <c r="C34" s="16" t="s">
        <v>37</v>
      </c>
      <c r="D34" s="72">
        <v>6</v>
      </c>
      <c r="E34" s="25"/>
      <c r="F34" s="25">
        <f t="shared" si="15"/>
        <v>0</v>
      </c>
      <c r="G34" s="25"/>
      <c r="H34" s="25">
        <f t="shared" si="16"/>
        <v>0</v>
      </c>
      <c r="I34" s="25"/>
      <c r="J34" s="25">
        <f t="shared" si="17"/>
        <v>0</v>
      </c>
      <c r="K34" s="7">
        <f t="shared" si="20"/>
        <v>0</v>
      </c>
      <c r="L34" s="25">
        <f t="shared" si="21"/>
        <v>0</v>
      </c>
      <c r="M34" s="82"/>
    </row>
    <row r="35" spans="1:13" s="64" customFormat="1" ht="35.1" customHeight="1">
      <c r="A35" s="78" t="s">
        <v>122</v>
      </c>
      <c r="B35" s="78"/>
      <c r="C35" s="16" t="s">
        <v>37</v>
      </c>
      <c r="D35" s="72">
        <v>6</v>
      </c>
      <c r="E35" s="25"/>
      <c r="F35" s="25">
        <f t="shared" si="15"/>
        <v>0</v>
      </c>
      <c r="G35" s="25"/>
      <c r="H35" s="25">
        <f t="shared" si="16"/>
        <v>0</v>
      </c>
      <c r="I35" s="25"/>
      <c r="J35" s="25">
        <f t="shared" si="17"/>
        <v>0</v>
      </c>
      <c r="K35" s="7">
        <f t="shared" si="20"/>
        <v>0</v>
      </c>
      <c r="L35" s="25">
        <f t="shared" si="21"/>
        <v>0</v>
      </c>
      <c r="M35" s="82"/>
    </row>
    <row r="36" spans="1:13" s="64" customFormat="1" ht="30" customHeight="1">
      <c r="A36" s="60" t="s">
        <v>96</v>
      </c>
      <c r="B36" s="60"/>
      <c r="C36" s="4" t="s">
        <v>39</v>
      </c>
      <c r="D36" s="71">
        <v>2</v>
      </c>
      <c r="E36" s="7"/>
      <c r="F36" s="7">
        <f t="shared" ref="F36:F38" si="22">TRUNC(E36*D36, 0)</f>
        <v>0</v>
      </c>
      <c r="G36" s="7"/>
      <c r="H36" s="7">
        <f t="shared" ref="H36:H38" si="23">TRUNC(G36*D36, 0)</f>
        <v>0</v>
      </c>
      <c r="I36" s="7"/>
      <c r="J36" s="7">
        <f t="shared" ref="J36:J38" si="24">TRUNC(I36*D36, 0)</f>
        <v>0</v>
      </c>
      <c r="K36" s="7">
        <f t="shared" ref="K36:K40" si="25">TRUNC(E36+G36+I36, 0)</f>
        <v>0</v>
      </c>
      <c r="L36" s="7">
        <f t="shared" ref="L36:L38" si="26">TRUNC(F36+H36+J36, 0)</f>
        <v>0</v>
      </c>
      <c r="M36" s="61"/>
    </row>
    <row r="37" spans="1:13" s="64" customFormat="1" ht="30" customHeight="1">
      <c r="A37" s="60" t="s">
        <v>97</v>
      </c>
      <c r="B37" s="60"/>
      <c r="C37" s="4" t="s">
        <v>39</v>
      </c>
      <c r="D37" s="71">
        <v>2</v>
      </c>
      <c r="E37" s="7"/>
      <c r="F37" s="7">
        <f t="shared" si="22"/>
        <v>0</v>
      </c>
      <c r="G37" s="7"/>
      <c r="H37" s="7">
        <f t="shared" si="23"/>
        <v>0</v>
      </c>
      <c r="I37" s="7"/>
      <c r="J37" s="7">
        <f t="shared" si="24"/>
        <v>0</v>
      </c>
      <c r="K37" s="7">
        <f t="shared" si="25"/>
        <v>0</v>
      </c>
      <c r="L37" s="7">
        <f t="shared" si="26"/>
        <v>0</v>
      </c>
      <c r="M37" s="61"/>
    </row>
    <row r="38" spans="1:13" s="64" customFormat="1" ht="30" customHeight="1">
      <c r="A38" s="60" t="s">
        <v>98</v>
      </c>
      <c r="B38" s="60"/>
      <c r="C38" s="4" t="s">
        <v>39</v>
      </c>
      <c r="D38" s="71">
        <v>2</v>
      </c>
      <c r="E38" s="7"/>
      <c r="F38" s="7">
        <f t="shared" si="22"/>
        <v>0</v>
      </c>
      <c r="G38" s="7"/>
      <c r="H38" s="7">
        <f t="shared" si="23"/>
        <v>0</v>
      </c>
      <c r="I38" s="7"/>
      <c r="J38" s="7">
        <f t="shared" si="24"/>
        <v>0</v>
      </c>
      <c r="K38" s="7">
        <f t="shared" si="25"/>
        <v>0</v>
      </c>
      <c r="L38" s="7">
        <f t="shared" si="26"/>
        <v>0</v>
      </c>
      <c r="M38" s="61"/>
    </row>
    <row r="39" spans="1:13" s="64" customFormat="1" ht="30" customHeight="1">
      <c r="A39" s="60" t="s">
        <v>43</v>
      </c>
      <c r="B39" s="60"/>
      <c r="C39" s="4"/>
      <c r="D39" s="71"/>
      <c r="E39" s="69"/>
      <c r="F39" s="7">
        <f>SUM(F30:F38)</f>
        <v>0</v>
      </c>
      <c r="G39" s="60"/>
      <c r="H39" s="7">
        <f>SUM(H30:H38)</f>
        <v>0</v>
      </c>
      <c r="I39" s="60"/>
      <c r="J39" s="7">
        <f>SUM(J30:J38)</f>
        <v>0</v>
      </c>
      <c r="K39" s="7">
        <f t="shared" si="25"/>
        <v>0</v>
      </c>
      <c r="L39" s="7">
        <f>TRUNC(F39+H39+J39, 0)</f>
        <v>0</v>
      </c>
      <c r="M39" s="60"/>
    </row>
    <row r="40" spans="1:13" s="64" customFormat="1" ht="30" customHeight="1">
      <c r="A40" s="60"/>
      <c r="B40" s="60"/>
      <c r="C40" s="4"/>
      <c r="D40" s="71"/>
      <c r="E40" s="69"/>
      <c r="F40" s="60"/>
      <c r="G40" s="60"/>
      <c r="H40" s="60"/>
      <c r="I40" s="60"/>
      <c r="J40" s="60"/>
      <c r="K40" s="7">
        <f t="shared" si="25"/>
        <v>0</v>
      </c>
      <c r="L40" s="60"/>
      <c r="M40" s="60"/>
    </row>
    <row r="41" spans="1:13" s="64" customFormat="1" ht="30" customHeight="1">
      <c r="A41" s="21" t="s">
        <v>22</v>
      </c>
      <c r="B41" s="21"/>
      <c r="C41" s="22"/>
      <c r="D41" s="73"/>
      <c r="E41" s="21"/>
      <c r="F41" s="23">
        <f>F18+F27+F39</f>
        <v>0</v>
      </c>
      <c r="G41" s="21"/>
      <c r="H41" s="23">
        <f>H18+H27+H39</f>
        <v>0</v>
      </c>
      <c r="I41" s="21"/>
      <c r="J41" s="23">
        <f>J18+J27+J39</f>
        <v>0</v>
      </c>
      <c r="K41" s="21"/>
      <c r="L41" s="23">
        <f>TRUNC(F41+H41+J41, 0)</f>
        <v>0</v>
      </c>
      <c r="M41" s="21"/>
    </row>
    <row r="42" spans="1:13" s="64" customFormat="1" ht="30" customHeight="1">
      <c r="A42" s="70" t="s">
        <v>129</v>
      </c>
      <c r="B42" s="76"/>
      <c r="C42" s="4"/>
      <c r="D42" s="71"/>
      <c r="E42" s="76"/>
      <c r="F42" s="76"/>
      <c r="G42" s="76"/>
      <c r="H42" s="76"/>
      <c r="I42" s="76"/>
      <c r="J42" s="76"/>
      <c r="K42" s="76"/>
      <c r="L42" s="76"/>
      <c r="M42" s="76"/>
    </row>
    <row r="43" spans="1:13" s="64" customFormat="1" ht="35.1" customHeight="1">
      <c r="A43" s="78" t="s">
        <v>133</v>
      </c>
      <c r="B43" s="78" t="s">
        <v>134</v>
      </c>
      <c r="C43" s="16" t="s">
        <v>132</v>
      </c>
      <c r="D43" s="72">
        <v>3</v>
      </c>
      <c r="E43" s="25"/>
      <c r="F43" s="25">
        <f t="shared" ref="F43" si="27">TRUNC(E43*D43, 0)</f>
        <v>0</v>
      </c>
      <c r="G43" s="25"/>
      <c r="H43" s="25">
        <f t="shared" ref="H43" si="28">TRUNC(G43*D43, 0)</f>
        <v>0</v>
      </c>
      <c r="I43" s="25"/>
      <c r="J43" s="25">
        <f t="shared" ref="J43" si="29">TRUNC(I43*D43, 0)</f>
        <v>0</v>
      </c>
      <c r="K43" s="7">
        <f t="shared" ref="K43:K45" si="30">TRUNC(E43+G43+I43, 0)</f>
        <v>0</v>
      </c>
      <c r="L43" s="25">
        <f t="shared" ref="L43" si="31">TRUNC(F43+H43+J43, 0)</f>
        <v>0</v>
      </c>
      <c r="M43" s="82"/>
    </row>
    <row r="44" spans="1:13" s="64" customFormat="1" ht="30" customHeight="1">
      <c r="A44" s="76" t="s">
        <v>43</v>
      </c>
      <c r="B44" s="76"/>
      <c r="C44" s="4"/>
      <c r="D44" s="71"/>
      <c r="E44" s="76"/>
      <c r="F44" s="7">
        <f>SUM(F43:F43)</f>
        <v>0</v>
      </c>
      <c r="G44" s="76"/>
      <c r="H44" s="7">
        <f>SUM(H43:H43)</f>
        <v>0</v>
      </c>
      <c r="I44" s="76"/>
      <c r="J44" s="7">
        <f>SUM(J43:J43)</f>
        <v>0</v>
      </c>
      <c r="K44" s="7">
        <f t="shared" si="30"/>
        <v>0</v>
      </c>
      <c r="L44" s="7">
        <f>TRUNC(F44+H44+J44, 0)</f>
        <v>0</v>
      </c>
      <c r="M44" s="76"/>
    </row>
    <row r="45" spans="1:13" s="64" customFormat="1" ht="30" customHeight="1">
      <c r="A45" s="76"/>
      <c r="B45" s="76"/>
      <c r="C45" s="4"/>
      <c r="D45" s="71"/>
      <c r="E45" s="76"/>
      <c r="F45" s="76"/>
      <c r="G45" s="76"/>
      <c r="H45" s="76"/>
      <c r="I45" s="76"/>
      <c r="J45" s="76"/>
      <c r="K45" s="7">
        <f t="shared" si="30"/>
        <v>0</v>
      </c>
      <c r="L45" s="76"/>
      <c r="M45" s="76"/>
    </row>
    <row r="46" spans="1:13" s="64" customFormat="1" ht="30" customHeight="1">
      <c r="A46" s="21" t="s">
        <v>22</v>
      </c>
      <c r="B46" s="21"/>
      <c r="C46" s="22"/>
      <c r="D46" s="73"/>
      <c r="E46" s="21"/>
      <c r="F46" s="23"/>
      <c r="G46" s="21"/>
      <c r="H46" s="23"/>
      <c r="I46" s="21"/>
      <c r="J46" s="23">
        <f>J44</f>
        <v>0</v>
      </c>
      <c r="K46" s="21"/>
      <c r="L46" s="23">
        <f>TRUNC(F46+H46+J46, 0)</f>
        <v>0</v>
      </c>
      <c r="M46" s="21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51" bottom="0.39370078740157477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Doole-Taewoo</dc:creator>
  <cp:lastModifiedBy>user</cp:lastModifiedBy>
  <cp:lastPrinted>2015-11-04T05:00:13Z</cp:lastPrinted>
  <dcterms:created xsi:type="dcterms:W3CDTF">2013-06-18T06:44:34Z</dcterms:created>
  <dcterms:modified xsi:type="dcterms:W3CDTF">2015-11-04T05:00:26Z</dcterms:modified>
</cp:coreProperties>
</file>