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9440" windowHeight="14850"/>
  </bookViews>
  <sheets>
    <sheet name="원가계산서" sheetId="17" r:id="rId1"/>
    <sheet name="집계표" sheetId="26" r:id="rId2"/>
    <sheet name="내역서" sheetId="27" r:id="rId3"/>
  </sheets>
  <definedNames>
    <definedName name="_xlnm.Print_Area" localSheetId="2">내역서!$A$1:$M$131</definedName>
    <definedName name="_xlnm.Print_Area" localSheetId="0">원가계산서!$A$1:$F$31</definedName>
    <definedName name="_xlnm.Print_Area" localSheetId="1">집계표!$A$1:$M$13</definedName>
    <definedName name="_xlnm.Print_Titles" localSheetId="2">내역서!$1:$3</definedName>
    <definedName name="_xlnm.Print_Titles" localSheetId="0">원가계산서!$1:$1</definedName>
    <definedName name="_xlnm.Print_Titles" localSheetId="1">집계표!$1:$4</definedName>
  </definedNames>
  <calcPr calcId="125725"/>
</workbook>
</file>

<file path=xl/calcChain.xml><?xml version="1.0" encoding="utf-8"?>
<calcChain xmlns="http://schemas.openxmlformats.org/spreadsheetml/2006/main">
  <c r="I8" i="17"/>
  <c r="I11"/>
  <c r="J11"/>
  <c r="I14"/>
  <c r="J14"/>
  <c r="I15"/>
  <c r="J15"/>
  <c r="I16"/>
  <c r="I17"/>
  <c r="I18"/>
  <c r="I19"/>
  <c r="I20"/>
  <c r="J20"/>
  <c r="I21"/>
  <c r="J21"/>
  <c r="I22"/>
  <c r="J22"/>
  <c r="I23"/>
  <c r="I26"/>
  <c r="J26"/>
  <c r="I27"/>
  <c r="J27"/>
  <c r="I30"/>
  <c r="J30"/>
  <c r="I31"/>
  <c r="K120" i="27"/>
  <c r="J120"/>
  <c r="H120"/>
  <c r="F120"/>
  <c r="L120" l="1"/>
  <c r="K118"/>
  <c r="J118"/>
  <c r="H118"/>
  <c r="F118"/>
  <c r="K119"/>
  <c r="J119"/>
  <c r="H119"/>
  <c r="F119"/>
  <c r="L119" s="1"/>
  <c r="L118" l="1"/>
  <c r="J72"/>
  <c r="H72"/>
  <c r="J71"/>
  <c r="H71"/>
  <c r="J68" l="1"/>
  <c r="H68"/>
  <c r="K68"/>
  <c r="J69"/>
  <c r="F68" l="1"/>
  <c r="L68" s="1"/>
  <c r="H69" l="1"/>
  <c r="F69" l="1"/>
  <c r="L69" s="1"/>
  <c r="K69"/>
  <c r="J135" l="1"/>
  <c r="K135"/>
  <c r="H135"/>
  <c r="F135"/>
  <c r="L135" l="1"/>
  <c r="A11" i="26" l="1"/>
  <c r="K136" i="27"/>
  <c r="J136"/>
  <c r="H136"/>
  <c r="F136"/>
  <c r="K134"/>
  <c r="J134"/>
  <c r="H134"/>
  <c r="F134"/>
  <c r="K133"/>
  <c r="J133"/>
  <c r="H133"/>
  <c r="H138" s="1"/>
  <c r="F133"/>
  <c r="F138" s="1"/>
  <c r="F11" i="26" s="1"/>
  <c r="E28" i="17" s="1"/>
  <c r="I28" s="1"/>
  <c r="J138" i="27" l="1"/>
  <c r="L136"/>
  <c r="L134"/>
  <c r="L133"/>
  <c r="L138" l="1"/>
  <c r="K117"/>
  <c r="J117"/>
  <c r="H117"/>
  <c r="F117"/>
  <c r="L117" l="1"/>
  <c r="F72" l="1"/>
  <c r="L72" s="1"/>
  <c r="K72"/>
  <c r="F71"/>
  <c r="L71" s="1"/>
  <c r="K71"/>
  <c r="J65" l="1"/>
  <c r="H65"/>
  <c r="K124"/>
  <c r="J124"/>
  <c r="H124"/>
  <c r="F124"/>
  <c r="K123"/>
  <c r="J123"/>
  <c r="H123"/>
  <c r="F123"/>
  <c r="K122"/>
  <c r="J122"/>
  <c r="H122"/>
  <c r="F122"/>
  <c r="K121"/>
  <c r="J121"/>
  <c r="H121"/>
  <c r="F121"/>
  <c r="L121" l="1"/>
  <c r="L122"/>
  <c r="L123"/>
  <c r="L124"/>
  <c r="J45" l="1"/>
  <c r="K116"/>
  <c r="J116"/>
  <c r="H116"/>
  <c r="F116"/>
  <c r="J44"/>
  <c r="J43"/>
  <c r="J41"/>
  <c r="J38"/>
  <c r="J37"/>
  <c r="J36"/>
  <c r="K64"/>
  <c r="J64"/>
  <c r="H64"/>
  <c r="F64"/>
  <c r="J70"/>
  <c r="L116" l="1"/>
  <c r="L64"/>
  <c r="J54" l="1"/>
  <c r="H54"/>
  <c r="J55"/>
  <c r="H55"/>
  <c r="J50"/>
  <c r="J51"/>
  <c r="J49"/>
  <c r="J48"/>
  <c r="J47"/>
  <c r="J12"/>
  <c r="H12"/>
  <c r="J15"/>
  <c r="J8"/>
  <c r="K12" l="1"/>
  <c r="F12"/>
  <c r="L12" s="1"/>
  <c r="F11"/>
  <c r="F10"/>
  <c r="J10"/>
  <c r="H10"/>
  <c r="K14"/>
  <c r="J14"/>
  <c r="H14"/>
  <c r="F14"/>
  <c r="J28"/>
  <c r="K13"/>
  <c r="J13"/>
  <c r="H13"/>
  <c r="F13"/>
  <c r="K16"/>
  <c r="J16"/>
  <c r="H16"/>
  <c r="F16"/>
  <c r="K11"/>
  <c r="J11"/>
  <c r="H11"/>
  <c r="K22"/>
  <c r="J22"/>
  <c r="H22"/>
  <c r="F22"/>
  <c r="K21"/>
  <c r="J21"/>
  <c r="H21"/>
  <c r="F21"/>
  <c r="K17"/>
  <c r="J17"/>
  <c r="H17"/>
  <c r="F17"/>
  <c r="K10" l="1"/>
  <c r="L17"/>
  <c r="L21"/>
  <c r="L11"/>
  <c r="L16"/>
  <c r="L13"/>
  <c r="L22"/>
  <c r="L14"/>
  <c r="L10"/>
  <c r="K101"/>
  <c r="J101"/>
  <c r="H101"/>
  <c r="F101"/>
  <c r="J83"/>
  <c r="J82"/>
  <c r="J81"/>
  <c r="J93" l="1"/>
  <c r="J86"/>
  <c r="F107"/>
  <c r="J100"/>
  <c r="J99"/>
  <c r="J107"/>
  <c r="J85"/>
  <c r="L101"/>
  <c r="J90" l="1"/>
  <c r="J109"/>
  <c r="J97"/>
  <c r="J87"/>
  <c r="A9" i="26"/>
  <c r="J88" i="27" l="1"/>
  <c r="J94"/>
  <c r="J104"/>
  <c r="J95"/>
  <c r="J84"/>
  <c r="J102"/>
  <c r="J105"/>
  <c r="J106"/>
  <c r="J108"/>
  <c r="J96"/>
  <c r="J91"/>
  <c r="J92"/>
  <c r="J98"/>
  <c r="J103"/>
  <c r="J89" l="1"/>
  <c r="K55" l="1"/>
  <c r="F55"/>
  <c r="L55" s="1"/>
  <c r="F54" l="1"/>
  <c r="L54" s="1"/>
  <c r="K54"/>
  <c r="H47" l="1"/>
  <c r="K47" l="1"/>
  <c r="F47"/>
  <c r="L47" s="1"/>
  <c r="K52"/>
  <c r="J6"/>
  <c r="J7"/>
  <c r="J9"/>
  <c r="J18"/>
  <c r="J19"/>
  <c r="J20"/>
  <c r="J25"/>
  <c r="J26"/>
  <c r="J27"/>
  <c r="J29"/>
  <c r="J30"/>
  <c r="F31"/>
  <c r="H31"/>
  <c r="J31"/>
  <c r="K31"/>
  <c r="F32"/>
  <c r="H32"/>
  <c r="J32"/>
  <c r="K32"/>
  <c r="J46"/>
  <c r="H52"/>
  <c r="J52"/>
  <c r="F53"/>
  <c r="H53"/>
  <c r="J53"/>
  <c r="K53"/>
  <c r="H56"/>
  <c r="J56"/>
  <c r="H57"/>
  <c r="J57"/>
  <c r="J58"/>
  <c r="J59"/>
  <c r="J60"/>
  <c r="J61"/>
  <c r="J62"/>
  <c r="H63"/>
  <c r="J63"/>
  <c r="H73"/>
  <c r="J73"/>
  <c r="H126"/>
  <c r="J126"/>
  <c r="J74"/>
  <c r="F75"/>
  <c r="H75"/>
  <c r="J75"/>
  <c r="K75"/>
  <c r="F76"/>
  <c r="H76"/>
  <c r="J76"/>
  <c r="K76"/>
  <c r="F80"/>
  <c r="H80"/>
  <c r="J80"/>
  <c r="K80"/>
  <c r="F110"/>
  <c r="H110"/>
  <c r="J110"/>
  <c r="K110"/>
  <c r="F111"/>
  <c r="H111"/>
  <c r="J111"/>
  <c r="K111"/>
  <c r="F112"/>
  <c r="H112"/>
  <c r="J112"/>
  <c r="K112"/>
  <c r="J42"/>
  <c r="F127"/>
  <c r="H127"/>
  <c r="J127"/>
  <c r="K127"/>
  <c r="A5" i="26"/>
  <c r="A6"/>
  <c r="K6"/>
  <c r="A7"/>
  <c r="K7"/>
  <c r="A8"/>
  <c r="K8"/>
  <c r="F52" i="27" l="1"/>
  <c r="L52" s="1"/>
  <c r="L127"/>
  <c r="L80"/>
  <c r="L111"/>
  <c r="L110"/>
  <c r="L75"/>
  <c r="L76"/>
  <c r="L53"/>
  <c r="L32"/>
  <c r="L31"/>
  <c r="L112"/>
  <c r="F42"/>
  <c r="H42" l="1"/>
  <c r="L42" s="1"/>
  <c r="K42"/>
  <c r="H18" l="1"/>
  <c r="H9"/>
  <c r="F18" l="1"/>
  <c r="L18" s="1"/>
  <c r="K18"/>
  <c r="K9" l="1"/>
  <c r="F9"/>
  <c r="L9" s="1"/>
  <c r="H7" l="1"/>
  <c r="K7" l="1"/>
  <c r="F7"/>
  <c r="L7" s="1"/>
  <c r="K126" l="1"/>
  <c r="F126"/>
  <c r="L126" s="1"/>
  <c r="F40" l="1"/>
  <c r="J39"/>
  <c r="J40"/>
  <c r="H37"/>
  <c r="F37" l="1"/>
  <c r="L37" s="1"/>
  <c r="K37"/>
  <c r="H39"/>
  <c r="K39" l="1"/>
  <c r="F39"/>
  <c r="L39" s="1"/>
  <c r="H40" l="1"/>
  <c r="L40" s="1"/>
  <c r="K40"/>
  <c r="D30" i="17" l="1"/>
  <c r="D27"/>
  <c r="D26"/>
  <c r="D22"/>
  <c r="D21"/>
  <c r="D20"/>
  <c r="D15"/>
  <c r="D14"/>
  <c r="D11"/>
  <c r="F46" i="27" l="1"/>
  <c r="H46"/>
  <c r="H15"/>
  <c r="H58" l="1"/>
  <c r="F58"/>
  <c r="K46"/>
  <c r="L46"/>
  <c r="H19"/>
  <c r="H70"/>
  <c r="L58" l="1"/>
  <c r="K58"/>
  <c r="F19" l="1"/>
  <c r="L19" s="1"/>
  <c r="K19"/>
  <c r="F70" l="1"/>
  <c r="L70" s="1"/>
  <c r="K70"/>
  <c r="K15"/>
  <c r="F15"/>
  <c r="L15" s="1"/>
  <c r="H30" l="1"/>
  <c r="F30" l="1"/>
  <c r="L30" s="1"/>
  <c r="K30"/>
  <c r="J66" l="1"/>
  <c r="H66" l="1"/>
  <c r="H45" l="1"/>
  <c r="H43" l="1"/>
  <c r="H44"/>
  <c r="H25" l="1"/>
  <c r="H26"/>
  <c r="F25" l="1"/>
  <c r="L25" s="1"/>
  <c r="K25"/>
  <c r="F26" l="1"/>
  <c r="L26" s="1"/>
  <c r="K26"/>
  <c r="H59" l="1"/>
  <c r="H36" l="1"/>
  <c r="K36" l="1"/>
  <c r="F36"/>
  <c r="L36" s="1"/>
  <c r="F38"/>
  <c r="H38" l="1"/>
  <c r="L38" s="1"/>
  <c r="K38"/>
  <c r="H74" l="1"/>
  <c r="H29" l="1"/>
  <c r="F29" l="1"/>
  <c r="L29" s="1"/>
  <c r="K29"/>
  <c r="F65" l="1"/>
  <c r="L65" s="1"/>
  <c r="K65"/>
  <c r="K63"/>
  <c r="F63"/>
  <c r="L63" s="1"/>
  <c r="F56"/>
  <c r="L56" s="1"/>
  <c r="K56"/>
  <c r="F61"/>
  <c r="H41"/>
  <c r="F28" l="1"/>
  <c r="F57"/>
  <c r="L57" s="1"/>
  <c r="K57"/>
  <c r="F73"/>
  <c r="L73" s="1"/>
  <c r="K73"/>
  <c r="H8"/>
  <c r="H60"/>
  <c r="H62"/>
  <c r="J23"/>
  <c r="J24" l="1"/>
  <c r="J33" s="1"/>
  <c r="H61"/>
  <c r="L61" s="1"/>
  <c r="K61"/>
  <c r="H20"/>
  <c r="H6"/>
  <c r="J67"/>
  <c r="H67" l="1"/>
  <c r="H28"/>
  <c r="L28" s="1"/>
  <c r="K28"/>
  <c r="F8"/>
  <c r="L8" s="1"/>
  <c r="K8"/>
  <c r="H50"/>
  <c r="H49"/>
  <c r="H27"/>
  <c r="J113"/>
  <c r="J8" i="26" s="1"/>
  <c r="J125" i="27"/>
  <c r="J128" s="1"/>
  <c r="J9" i="26" s="1"/>
  <c r="J6"/>
  <c r="H51" i="27"/>
  <c r="H24"/>
  <c r="H48" l="1"/>
  <c r="H77" s="1"/>
  <c r="H7" i="26" s="1"/>
  <c r="F62" i="27"/>
  <c r="L62" s="1"/>
  <c r="K62"/>
  <c r="K41"/>
  <c r="F41"/>
  <c r="L41" s="1"/>
  <c r="J77"/>
  <c r="J7" i="26" s="1"/>
  <c r="J5" s="1"/>
  <c r="E13" i="17" s="1"/>
  <c r="I13" s="1"/>
  <c r="K60" i="27"/>
  <c r="F60"/>
  <c r="L60" s="1"/>
  <c r="K59"/>
  <c r="F59"/>
  <c r="H23"/>
  <c r="H33" s="1"/>
  <c r="H125" l="1"/>
  <c r="H128" s="1"/>
  <c r="H9" i="26" s="1"/>
  <c r="J130" i="27"/>
  <c r="F74"/>
  <c r="L74" s="1"/>
  <c r="K74"/>
  <c r="L59"/>
  <c r="F20"/>
  <c r="L20" s="1"/>
  <c r="K20"/>
  <c r="H6" i="26"/>
  <c r="K48" i="27" l="1"/>
  <c r="F48"/>
  <c r="K45" l="1"/>
  <c r="F45"/>
  <c r="L45" s="1"/>
  <c r="K44"/>
  <c r="F44"/>
  <c r="L44" s="1"/>
  <c r="L48"/>
  <c r="K50"/>
  <c r="F50"/>
  <c r="L50" s="1"/>
  <c r="K49"/>
  <c r="F49"/>
  <c r="L49" s="1"/>
  <c r="F51"/>
  <c r="L51" s="1"/>
  <c r="K51"/>
  <c r="K27"/>
  <c r="F6"/>
  <c r="K6"/>
  <c r="K66" l="1"/>
  <c r="F66"/>
  <c r="L66" s="1"/>
  <c r="K43"/>
  <c r="F43"/>
  <c r="L43" s="1"/>
  <c r="F27"/>
  <c r="L27" s="1"/>
  <c r="L6"/>
  <c r="F67" l="1"/>
  <c r="K67" l="1"/>
  <c r="L67"/>
  <c r="L77" s="1"/>
  <c r="F77"/>
  <c r="F7" i="26" s="1"/>
  <c r="L7" s="1"/>
  <c r="F125" i="27"/>
  <c r="L125" s="1"/>
  <c r="K125"/>
  <c r="F23"/>
  <c r="K23"/>
  <c r="F24"/>
  <c r="L24" s="1"/>
  <c r="K24"/>
  <c r="F128" l="1"/>
  <c r="F9" i="26" s="1"/>
  <c r="L9" s="1"/>
  <c r="L23" i="27"/>
  <c r="F33"/>
  <c r="L33" s="1"/>
  <c r="L128" l="1"/>
  <c r="F6" i="26"/>
  <c r="L6" l="1"/>
  <c r="H86" i="27" l="1"/>
  <c r="H89"/>
  <c r="H93"/>
  <c r="F97" l="1"/>
  <c r="H81"/>
  <c r="F81"/>
  <c r="K81"/>
  <c r="H100"/>
  <c r="H85"/>
  <c r="H90"/>
  <c r="F86" l="1"/>
  <c r="L86" s="1"/>
  <c r="K86"/>
  <c r="L81"/>
  <c r="H87"/>
  <c r="H99"/>
  <c r="F89"/>
  <c r="L89" s="1"/>
  <c r="K89"/>
  <c r="H107"/>
  <c r="L107" s="1"/>
  <c r="K107"/>
  <c r="H94"/>
  <c r="H95"/>
  <c r="H84"/>
  <c r="H105"/>
  <c r="H106"/>
  <c r="H108"/>
  <c r="F87" l="1"/>
  <c r="L87" s="1"/>
  <c r="K87"/>
  <c r="H88"/>
  <c r="H102"/>
  <c r="H104"/>
  <c r="F90" l="1"/>
  <c r="L90" s="1"/>
  <c r="K90"/>
  <c r="F85"/>
  <c r="L85" s="1"/>
  <c r="K85"/>
  <c r="H97"/>
  <c r="L97" s="1"/>
  <c r="K97"/>
  <c r="F93"/>
  <c r="L93" s="1"/>
  <c r="K93"/>
  <c r="F99" l="1"/>
  <c r="L99" s="1"/>
  <c r="K99"/>
  <c r="F100"/>
  <c r="L100" s="1"/>
  <c r="K100"/>
  <c r="F109"/>
  <c r="F92" l="1"/>
  <c r="F83"/>
  <c r="H109"/>
  <c r="L109" s="1"/>
  <c r="K109"/>
  <c r="F103" l="1"/>
  <c r="F96"/>
  <c r="F82"/>
  <c r="F98"/>
  <c r="H91" l="1"/>
  <c r="F91"/>
  <c r="L91" l="1"/>
  <c r="F84"/>
  <c r="K84"/>
  <c r="F95"/>
  <c r="L95" s="1"/>
  <c r="K95"/>
  <c r="F106"/>
  <c r="L106" s="1"/>
  <c r="K106"/>
  <c r="H103"/>
  <c r="L103" s="1"/>
  <c r="K103"/>
  <c r="H82"/>
  <c r="K82"/>
  <c r="H98"/>
  <c r="L98" s="1"/>
  <c r="K98"/>
  <c r="H96"/>
  <c r="L96" s="1"/>
  <c r="K96"/>
  <c r="F104"/>
  <c r="L104" s="1"/>
  <c r="K104"/>
  <c r="K91"/>
  <c r="F102"/>
  <c r="L102" s="1"/>
  <c r="K102"/>
  <c r="F108"/>
  <c r="L108" s="1"/>
  <c r="K108"/>
  <c r="F105"/>
  <c r="L105" s="1"/>
  <c r="K105"/>
  <c r="F88"/>
  <c r="L88" s="1"/>
  <c r="K88"/>
  <c r="F94"/>
  <c r="L94" s="1"/>
  <c r="K94"/>
  <c r="H83"/>
  <c r="L83" s="1"/>
  <c r="K83"/>
  <c r="H92"/>
  <c r="L92" s="1"/>
  <c r="K92"/>
  <c r="H113" l="1"/>
  <c r="L82"/>
  <c r="L84"/>
  <c r="F113"/>
  <c r="H8" i="26" l="1"/>
  <c r="H5" s="1"/>
  <c r="E10" i="17" s="1"/>
  <c r="I10" s="1"/>
  <c r="H130" i="27"/>
  <c r="F130"/>
  <c r="L113"/>
  <c r="F8" i="26"/>
  <c r="F5" l="1"/>
  <c r="L8"/>
  <c r="E18" i="17"/>
  <c r="E11"/>
  <c r="E12" s="1"/>
  <c r="I12" s="1"/>
  <c r="E19"/>
  <c r="L130" i="27"/>
  <c r="E15" i="17" l="1"/>
  <c r="E14"/>
  <c r="E6"/>
  <c r="I6" s="1"/>
  <c r="L5" i="26"/>
  <c r="E7" i="17" l="1"/>
  <c r="I7" s="1"/>
  <c r="E9" l="1"/>
  <c r="E23" l="1"/>
  <c r="I9"/>
  <c r="E21"/>
  <c r="E22"/>
  <c r="E20"/>
  <c r="E24" l="1"/>
  <c r="E25" l="1"/>
  <c r="I25" s="1"/>
  <c r="I29" s="1"/>
  <c r="I24"/>
  <c r="E26"/>
  <c r="E27" s="1"/>
  <c r="E31" l="1"/>
  <c r="E29"/>
  <c r="E30" s="1"/>
</calcChain>
</file>

<file path=xl/sharedStrings.xml><?xml version="1.0" encoding="utf-8"?>
<sst xmlns="http://schemas.openxmlformats.org/spreadsheetml/2006/main" count="505" uniqueCount="296">
  <si>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</si>
  <si>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</si>
  <si>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</si>
  <si>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</si>
  <si>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</si>
  <si>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</si>
  <si>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</si>
  <si>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</si>
  <si>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</si>
  <si>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</si>
  <si>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</si>
  <si>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</si>
  <si>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</si>
  <si>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</si>
  <si>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</si>
  <si>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</si>
  <si>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</si>
  <si>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</si>
  <si>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</si>
  <si>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/>
  </si>
  <si>
    <t>0101</t>
  </si>
  <si>
    <t>010101</t>
  </si>
  <si>
    <t>M2</t>
  </si>
  <si>
    <t>T</t>
  </si>
  <si>
    <t>[ 합           계 ]</t>
  </si>
  <si>
    <t>TON</t>
  </si>
  <si>
    <t>010111</t>
  </si>
  <si>
    <t>010117</t>
  </si>
  <si>
    <t>노무비</t>
  </si>
  <si>
    <t>톤</t>
  </si>
  <si>
    <t>공 사 원 가 계 산 서</t>
  </si>
  <si>
    <t>금      액</t>
  </si>
  <si>
    <t>직접노무비 * 1.7%</t>
  </si>
  <si>
    <t>직접노무비 * 2.49%</t>
  </si>
  <si>
    <t>건강보험료 * 6.55%</t>
  </si>
  <si>
    <t>M2</t>
    <phoneticPr fontId="1" type="noConversion"/>
  </si>
  <si>
    <t>M</t>
    <phoneticPr fontId="1" type="noConversion"/>
  </si>
  <si>
    <t>건축물현장정리</t>
    <phoneticPr fontId="1" type="noConversion"/>
  </si>
  <si>
    <t>폐기물처리수수료</t>
  </si>
  <si>
    <t>폐콘크리트</t>
  </si>
  <si>
    <t>건설폐기물상차비 - 혼합</t>
  </si>
  <si>
    <t>16톤압롤트럭(20m3)</t>
  </si>
  <si>
    <t>혼합건설폐기물(소각 5%이하)</t>
  </si>
  <si>
    <t>건설폐기물운반비 - 중간처리</t>
  </si>
  <si>
    <t>16톤압롤트럭 - 25km</t>
  </si>
  <si>
    <t>식</t>
    <phoneticPr fontId="1" type="noConversion"/>
  </si>
  <si>
    <t>EA</t>
    <phoneticPr fontId="1" type="noConversion"/>
  </si>
  <si>
    <t>M3</t>
    <phoneticPr fontId="1" type="noConversion"/>
  </si>
  <si>
    <t>개</t>
    <phoneticPr fontId="1" type="noConversion"/>
  </si>
  <si>
    <t>창호주위 코킹</t>
    <phoneticPr fontId="1" type="noConversion"/>
  </si>
  <si>
    <t>SET</t>
    <phoneticPr fontId="1" type="noConversion"/>
  </si>
  <si>
    <t>EA</t>
    <phoneticPr fontId="1" type="noConversion"/>
  </si>
  <si>
    <t>F</t>
  </si>
  <si>
    <t>[ 소           계 ]</t>
    <phoneticPr fontId="1" type="noConversion"/>
  </si>
  <si>
    <t>준공청소포함</t>
    <phoneticPr fontId="1" type="noConversion"/>
  </si>
  <si>
    <t xml:space="preserve">M </t>
    <phoneticPr fontId="1" type="noConversion"/>
  </si>
  <si>
    <t xml:space="preserve">                 구  분
 비   목</t>
  </si>
  <si>
    <t>구    성   비</t>
  </si>
  <si>
    <t>비    고</t>
  </si>
  <si>
    <t>순  공  사  원  가</t>
  </si>
  <si>
    <t>재료비</t>
  </si>
  <si>
    <t>직   접   재  료  비</t>
  </si>
  <si>
    <t>간   접   재  료  비</t>
  </si>
  <si>
    <t>작업설.부산물 등(△)</t>
  </si>
  <si>
    <t xml:space="preserve"> 소               계</t>
  </si>
  <si>
    <t>직   접   노  무  비</t>
  </si>
  <si>
    <t>간   접   노  무  비</t>
  </si>
  <si>
    <t>소                계</t>
  </si>
  <si>
    <t>경  비</t>
  </si>
  <si>
    <t>기    계    경    비</t>
  </si>
  <si>
    <t>산  재  보   험   료</t>
  </si>
  <si>
    <t>고  용  보   험   료</t>
  </si>
  <si>
    <t>건  강  보   험   료</t>
  </si>
  <si>
    <t>연  금  보   험   료</t>
  </si>
  <si>
    <t>노인 장기 요양보험료</t>
  </si>
  <si>
    <t>퇴 직 공 제 부 금 비</t>
  </si>
  <si>
    <t>안  전   관   리  비</t>
  </si>
  <si>
    <t>기    타    경    비</t>
  </si>
  <si>
    <t>환  경  보   전   비</t>
  </si>
  <si>
    <t>건설하도급보증수수료</t>
  </si>
  <si>
    <t xml:space="preserve">         계</t>
  </si>
  <si>
    <t>일  반   관   리  비</t>
  </si>
  <si>
    <t>이                윤</t>
  </si>
  <si>
    <t>폐  기  물  처 리 비</t>
  </si>
  <si>
    <t>총       원       가</t>
  </si>
  <si>
    <t>부   가   가  치  세</t>
  </si>
  <si>
    <t>도    급    금    액</t>
  </si>
  <si>
    <t>단수정리(천원)</t>
    <phoneticPr fontId="1" type="noConversion"/>
  </si>
  <si>
    <t>카운터철거</t>
    <phoneticPr fontId="1" type="noConversion"/>
  </si>
  <si>
    <t>공      종      별      내     역     서</t>
    <phoneticPr fontId="1" type="noConversion"/>
  </si>
  <si>
    <t>10MM</t>
    <phoneticPr fontId="1" type="noConversion"/>
  </si>
  <si>
    <t>가설칸막이</t>
    <phoneticPr fontId="1" type="noConversion"/>
  </si>
  <si>
    <t>부스칸막이철거</t>
    <phoneticPr fontId="1" type="noConversion"/>
  </si>
  <si>
    <t>직접노무비 * %</t>
    <phoneticPr fontId="1" type="noConversion"/>
  </si>
  <si>
    <t>출입구캐노피 설치</t>
    <phoneticPr fontId="1" type="noConversion"/>
  </si>
  <si>
    <t>천정점검구설치</t>
    <phoneticPr fontId="1" type="noConversion"/>
  </si>
  <si>
    <t>출입문손잡이</t>
    <phoneticPr fontId="1" type="noConversion"/>
  </si>
  <si>
    <t>후로아힌지</t>
    <phoneticPr fontId="1" type="noConversion"/>
  </si>
  <si>
    <t>유리주위코킹</t>
    <phoneticPr fontId="1" type="noConversion"/>
  </si>
  <si>
    <t>유리끼우고닦기</t>
    <phoneticPr fontId="1" type="noConversion"/>
  </si>
  <si>
    <t xml:space="preserve">강화유리 </t>
    <phoneticPr fontId="1" type="noConversion"/>
  </si>
  <si>
    <t>강화유리도어</t>
    <phoneticPr fontId="1" type="noConversion"/>
  </si>
  <si>
    <t>0.9*2.1, 12MM강화</t>
    <phoneticPr fontId="1" type="noConversion"/>
  </si>
  <si>
    <t>2.74*3.57,폐쇄형, 1.6t</t>
    <phoneticPr fontId="1" type="noConversion"/>
  </si>
  <si>
    <t>방범셧타</t>
    <phoneticPr fontId="1" type="noConversion"/>
  </si>
  <si>
    <t xml:space="preserve">    02  본건물공사</t>
    <phoneticPr fontId="1" type="noConversion"/>
  </si>
  <si>
    <t>화강석 벽체철거</t>
    <phoneticPr fontId="1" type="noConversion"/>
  </si>
  <si>
    <t>화강석 바닥철거</t>
    <phoneticPr fontId="1" type="noConversion"/>
  </si>
  <si>
    <t>알미늄창호철거</t>
    <phoneticPr fontId="1" type="noConversion"/>
  </si>
  <si>
    <t>철근콘크리트철거</t>
    <phoneticPr fontId="1" type="noConversion"/>
  </si>
  <si>
    <t xml:space="preserve">    01  가설, 철거공사</t>
    <phoneticPr fontId="1" type="noConversion"/>
  </si>
  <si>
    <t>무근콘크리트철거</t>
    <phoneticPr fontId="1" type="noConversion"/>
  </si>
  <si>
    <t>M2</t>
    <phoneticPr fontId="1" type="noConversion"/>
  </si>
  <si>
    <t>1/SSD</t>
    <phoneticPr fontId="1" type="noConversion"/>
  </si>
  <si>
    <t>화강석붙이기/계단</t>
    <phoneticPr fontId="1" type="noConversion"/>
  </si>
  <si>
    <t>포천석 계단통석, 버너구이</t>
    <phoneticPr fontId="1" type="noConversion"/>
  </si>
  <si>
    <t>공 사 명 : 서울송파우체국 임대공간 조성공사</t>
    <phoneticPr fontId="1" type="noConversion"/>
  </si>
  <si>
    <t>&lt; 서울송파우체국&gt;</t>
    <phoneticPr fontId="1" type="noConversion"/>
  </si>
  <si>
    <t>(기계실형 2구)</t>
    <phoneticPr fontId="1" type="noConversion"/>
  </si>
  <si>
    <t xml:space="preserve">    03  365부스 설치공사</t>
    <phoneticPr fontId="1" type="noConversion"/>
  </si>
  <si>
    <t>격자루바 및 루마사이트</t>
    <phoneticPr fontId="1" type="noConversion"/>
  </si>
  <si>
    <t xml:space="preserve"> 25*25*25*0.8T, 루마3T</t>
    <phoneticPr fontId="1" type="noConversion"/>
  </si>
  <si>
    <t>SUS 1.2T 50*12*12</t>
    <phoneticPr fontId="1" type="noConversion"/>
  </si>
  <si>
    <t>010102556622858257529843EA11C97167</t>
  </si>
  <si>
    <t>상부BI 마감판</t>
    <phoneticPr fontId="1" type="noConversion"/>
  </si>
  <si>
    <t>EGI 1.6T THK30</t>
    <phoneticPr fontId="1" type="noConversion"/>
  </si>
  <si>
    <t>010102556622858257529843BE1C7CFC3F</t>
  </si>
  <si>
    <t>상부BI 칼라유리 취부</t>
    <phoneticPr fontId="1" type="noConversion"/>
  </si>
  <si>
    <t>부스상부 365간판</t>
    <phoneticPr fontId="1" type="noConversion"/>
  </si>
  <si>
    <t>EGI 1.6T/5T아크릴판 840*610*200</t>
    <phoneticPr fontId="1" type="noConversion"/>
  </si>
  <si>
    <t>LED형광램프 7W 2EA</t>
    <phoneticPr fontId="1" type="noConversion"/>
  </si>
  <si>
    <t>글자 안내판</t>
    <phoneticPr fontId="1" type="noConversion"/>
  </si>
  <si>
    <t>투명아크릴5T 양면제작</t>
    <phoneticPr fontId="1" type="noConversion"/>
  </si>
  <si>
    <t>EGI1.6T 70THK 710*2150</t>
    <phoneticPr fontId="1" type="noConversion"/>
  </si>
  <si>
    <t>몸체 CENTER판넬(기계실형)</t>
    <phoneticPr fontId="1" type="noConversion"/>
  </si>
  <si>
    <t>EGI1.6T 70THK 710*2150 양면</t>
    <phoneticPr fontId="1" type="noConversion"/>
  </si>
  <si>
    <t>LED조명(기둥)</t>
    <phoneticPr fontId="1" type="noConversion"/>
  </si>
  <si>
    <t>기둥 투영아크릴 프레임</t>
    <phoneticPr fontId="1" type="noConversion"/>
  </si>
  <si>
    <t>SIDE기둥-강화유리</t>
    <phoneticPr fontId="1" type="noConversion"/>
  </si>
  <si>
    <t xml:space="preserve"> 12T*270*1200 강화유리</t>
    <phoneticPr fontId="1" type="noConversion"/>
  </si>
  <si>
    <t>걸레받이</t>
    <phoneticPr fontId="1" type="noConversion"/>
  </si>
  <si>
    <t>후면상부마감판(기계실형)</t>
    <phoneticPr fontId="1" type="noConversion"/>
  </si>
  <si>
    <t>EGI 1.6T 16.5THK 699*98</t>
    <phoneticPr fontId="1" type="noConversion"/>
  </si>
  <si>
    <t>EGI1.6T 20THK 759*300 소부도장</t>
    <phoneticPr fontId="1" type="noConversion"/>
  </si>
  <si>
    <t>EGI 1.6T 12THK 681*475</t>
    <phoneticPr fontId="1" type="noConversion"/>
  </si>
  <si>
    <t>부스상부 방범그릴</t>
    <phoneticPr fontId="1" type="noConversion"/>
  </si>
  <si>
    <t>스텐파이프 30*30*1.0</t>
    <phoneticPr fontId="1" type="noConversion"/>
  </si>
  <si>
    <t>기계STOP받침(밀림방지대)</t>
    <phoneticPr fontId="1" type="noConversion"/>
  </si>
  <si>
    <t>체인고리설치</t>
    <phoneticPr fontId="1" type="noConversion"/>
  </si>
  <si>
    <t>후면도어(기계형)</t>
    <phoneticPr fontId="1" type="noConversion"/>
  </si>
  <si>
    <t>전면판넬</t>
    <phoneticPr fontId="1" type="noConversion"/>
  </si>
  <si>
    <t>몸체SIDE판넬(기계실형)</t>
    <phoneticPr fontId="1" type="noConversion"/>
  </si>
  <si>
    <t>기기번호판제작설치</t>
    <phoneticPr fontId="1" type="noConversion"/>
  </si>
  <si>
    <t>실사유리(700*500)</t>
    <phoneticPr fontId="1" type="noConversion"/>
  </si>
  <si>
    <t>BACKPAINTGRASS위 아크릴 스카시</t>
    <phoneticPr fontId="1" type="noConversion"/>
  </si>
  <si>
    <t>아크릴 스카시 부착</t>
    <phoneticPr fontId="1" type="noConversion"/>
  </si>
  <si>
    <t>환기그릴 설치</t>
    <phoneticPr fontId="1" type="noConversion"/>
  </si>
  <si>
    <t>M2</t>
    <phoneticPr fontId="1" type="noConversion"/>
  </si>
  <si>
    <t>경량철골천정틀철거</t>
    <phoneticPr fontId="1" type="noConversion"/>
  </si>
  <si>
    <t>M-BAR</t>
    <phoneticPr fontId="1" type="noConversion"/>
  </si>
  <si>
    <t>금속천정재철거</t>
    <phoneticPr fontId="1" type="noConversion"/>
  </si>
  <si>
    <t>EA</t>
    <phoneticPr fontId="1" type="noConversion"/>
  </si>
  <si>
    <t>벽걸이에어컨철거</t>
    <phoneticPr fontId="1" type="noConversion"/>
  </si>
  <si>
    <t>천정에어컨철거</t>
    <phoneticPr fontId="1" type="noConversion"/>
  </si>
  <si>
    <t>SGP칸막이철거</t>
    <phoneticPr fontId="1" type="noConversion"/>
  </si>
  <si>
    <t>목조천정재철거</t>
    <phoneticPr fontId="1" type="noConversion"/>
  </si>
  <si>
    <t>벽체틀철거</t>
    <phoneticPr fontId="1" type="noConversion"/>
  </si>
  <si>
    <t>에어컨 이전설치</t>
    <phoneticPr fontId="1" type="noConversion"/>
  </si>
  <si>
    <t>천정매립형</t>
    <phoneticPr fontId="1" type="noConversion"/>
  </si>
  <si>
    <t>자립형</t>
    <phoneticPr fontId="1" type="noConversion"/>
  </si>
  <si>
    <t>실외기 이전설치</t>
    <phoneticPr fontId="1" type="noConversion"/>
  </si>
  <si>
    <t>칸막이철거</t>
    <phoneticPr fontId="1" type="noConversion"/>
  </si>
  <si>
    <t>M</t>
    <phoneticPr fontId="1" type="noConversion"/>
  </si>
  <si>
    <t>미드라인철거</t>
    <phoneticPr fontId="1" type="noConversion"/>
  </si>
  <si>
    <t>마감포함</t>
    <phoneticPr fontId="1" type="noConversion"/>
  </si>
  <si>
    <t>휀코일철거</t>
    <phoneticPr fontId="1" type="noConversion"/>
  </si>
  <si>
    <t>인력,소형기계</t>
    <phoneticPr fontId="1" type="noConversion"/>
  </si>
  <si>
    <t>낮은칸막이</t>
    <phoneticPr fontId="1" type="noConversion"/>
  </si>
  <si>
    <t>철제칸막이철거</t>
    <phoneticPr fontId="1" type="noConversion"/>
  </si>
  <si>
    <t>경계석철거</t>
    <phoneticPr fontId="1" type="noConversion"/>
  </si>
  <si>
    <t>SUS 0.8T</t>
    <phoneticPr fontId="1" type="noConversion"/>
  </si>
  <si>
    <t>상부BI 마감몰딩</t>
    <phoneticPr fontId="1" type="noConversion"/>
  </si>
  <si>
    <t>칼라유리 5mm</t>
    <phoneticPr fontId="1" type="noConversion"/>
  </si>
  <si>
    <t>투명아크릴 10T/지정도장</t>
    <phoneticPr fontId="1" type="noConversion"/>
  </si>
  <si>
    <t>상부조명 BOX</t>
    <phoneticPr fontId="1" type="noConversion"/>
  </si>
  <si>
    <t>상부조명BOX내 조명설치</t>
    <phoneticPr fontId="1" type="noConversion"/>
  </si>
  <si>
    <t>EGI조명판/강화유리10T/유포지/아크릴5T</t>
    <phoneticPr fontId="1" type="noConversion"/>
  </si>
  <si>
    <t>기계주위 핸드레일</t>
    <phoneticPr fontId="1" type="noConversion"/>
  </si>
  <si>
    <t>SUS POLYSHING 1.2T</t>
    <phoneticPr fontId="1" type="noConversion"/>
  </si>
  <si>
    <t>메모리/안내꽃이 BOX</t>
    <phoneticPr fontId="1" type="noConversion"/>
  </si>
  <si>
    <t>SUS1.2T 430*270</t>
    <phoneticPr fontId="1" type="noConversion"/>
  </si>
  <si>
    <t>LED 10T 아크릴</t>
    <phoneticPr fontId="1" type="noConversion"/>
  </si>
  <si>
    <t>SUS 1.2T 200*100*20</t>
    <phoneticPr fontId="1" type="noConversion"/>
  </si>
  <si>
    <t xml:space="preserve"> 12T*270*1300 강화유리</t>
    <phoneticPr fontId="1" type="noConversion"/>
  </si>
  <si>
    <t>CENTER기둥-강화유리</t>
    <phoneticPr fontId="1" type="noConversion"/>
  </si>
  <si>
    <t>전면로고</t>
    <phoneticPr fontId="1" type="noConversion"/>
  </si>
  <si>
    <t>EGI1.6T 25THK 700*640/인테리어 필름</t>
    <phoneticPr fontId="1" type="noConversion"/>
  </si>
  <si>
    <t>SUS1.2T 700*100*20</t>
    <phoneticPr fontId="1" type="noConversion"/>
  </si>
  <si>
    <t>후면선반</t>
    <phoneticPr fontId="1" type="noConversion"/>
  </si>
  <si>
    <t>아연도 체인 D:9*L:1,500</t>
    <phoneticPr fontId="1" type="noConversion"/>
  </si>
  <si>
    <t>EGI1.6T 250*100*30</t>
    <phoneticPr fontId="1" type="noConversion"/>
  </si>
  <si>
    <t>2/SSD</t>
    <phoneticPr fontId="1" type="noConversion"/>
  </si>
  <si>
    <t>3/SSD</t>
    <phoneticPr fontId="1" type="noConversion"/>
  </si>
  <si>
    <t>4/SSD</t>
    <phoneticPr fontId="1" type="noConversion"/>
  </si>
  <si>
    <t>5/SSD</t>
    <phoneticPr fontId="1" type="noConversion"/>
  </si>
  <si>
    <t>6/SSD</t>
    <phoneticPr fontId="1" type="noConversion"/>
  </si>
  <si>
    <t>1.36*3.0, 45*150 SST</t>
    <phoneticPr fontId="1" type="noConversion"/>
  </si>
  <si>
    <t>2.15*3.0, 45*150 SST</t>
    <phoneticPr fontId="1" type="noConversion"/>
  </si>
  <si>
    <t>1.55*3.0, 45*150 SST</t>
    <phoneticPr fontId="1" type="noConversion"/>
  </si>
  <si>
    <t>6.69*3.0, 45*150 SST</t>
    <phoneticPr fontId="1" type="noConversion"/>
  </si>
  <si>
    <t>10.94*3.0, 45*150 SST</t>
    <phoneticPr fontId="1" type="noConversion"/>
  </si>
  <si>
    <t>2.88*2.1, 100*150 SST</t>
    <phoneticPr fontId="1" type="noConversion"/>
  </si>
  <si>
    <t>1/SSW</t>
    <phoneticPr fontId="1" type="noConversion"/>
  </si>
  <si>
    <t>5.46*3.0, 100*150 SST</t>
    <phoneticPr fontId="1" type="noConversion"/>
  </si>
  <si>
    <t>1/WD</t>
    <phoneticPr fontId="1" type="noConversion"/>
  </si>
  <si>
    <t>1.0*2.1, 목재문</t>
    <phoneticPr fontId="1" type="noConversion"/>
  </si>
  <si>
    <t>2/WD</t>
    <phoneticPr fontId="1" type="noConversion"/>
  </si>
  <si>
    <t>0.9*2.1, 목재문</t>
    <phoneticPr fontId="1" type="noConversion"/>
  </si>
  <si>
    <t>불투명시트지</t>
    <phoneticPr fontId="1" type="noConversion"/>
  </si>
  <si>
    <t>터파기</t>
    <phoneticPr fontId="1" type="noConversion"/>
  </si>
  <si>
    <t>M3</t>
    <phoneticPr fontId="1" type="noConversion"/>
  </si>
  <si>
    <t>잔토처리</t>
    <phoneticPr fontId="1" type="noConversion"/>
  </si>
  <si>
    <t>대</t>
    <phoneticPr fontId="1" type="noConversion"/>
  </si>
  <si>
    <t>되메우기</t>
    <phoneticPr fontId="1" type="noConversion"/>
  </si>
  <si>
    <t>철근가공조립</t>
    <phoneticPr fontId="1" type="noConversion"/>
  </si>
  <si>
    <t>KG</t>
    <phoneticPr fontId="1" type="noConversion"/>
  </si>
  <si>
    <t>합판거푸집</t>
    <phoneticPr fontId="1" type="noConversion"/>
  </si>
  <si>
    <t>4회</t>
    <phoneticPr fontId="1" type="noConversion"/>
  </si>
  <si>
    <t>M2</t>
    <phoneticPr fontId="1" type="noConversion"/>
  </si>
  <si>
    <t>화강석 버너구이/바닥</t>
    <phoneticPr fontId="1" type="noConversion"/>
  </si>
  <si>
    <t>화강석 버너구이/벽</t>
    <phoneticPr fontId="1" type="noConversion"/>
  </si>
  <si>
    <t>2.2*3.0*0.6</t>
    <phoneticPr fontId="1" type="noConversion"/>
  </si>
  <si>
    <t>365시안 띠장필름 부착</t>
    <phoneticPr fontId="1" type="noConversion"/>
  </si>
  <si>
    <t>W100</t>
    <phoneticPr fontId="1" type="noConversion"/>
  </si>
  <si>
    <t>영업시간 안내 필름</t>
    <phoneticPr fontId="1" type="noConversion"/>
  </si>
  <si>
    <t>250*500</t>
    <phoneticPr fontId="1" type="noConversion"/>
  </si>
  <si>
    <t>EA</t>
    <phoneticPr fontId="1" type="noConversion"/>
  </si>
  <si>
    <t>에버리치 필름 부착</t>
    <phoneticPr fontId="1" type="noConversion"/>
  </si>
  <si>
    <t>300*300</t>
    <phoneticPr fontId="1" type="noConversion"/>
  </si>
  <si>
    <t>감시용카메라 녹화중 필름 부착</t>
    <phoneticPr fontId="1" type="noConversion"/>
  </si>
  <si>
    <t>70*200</t>
    <phoneticPr fontId="1" type="noConversion"/>
  </si>
  <si>
    <t xml:space="preserve">    04  기타공사</t>
    <phoneticPr fontId="1" type="noConversion"/>
  </si>
  <si>
    <t>철제+목재틀</t>
    <phoneticPr fontId="1" type="noConversion"/>
  </si>
  <si>
    <t>측면마감포함</t>
    <phoneticPr fontId="1" type="noConversion"/>
  </si>
  <si>
    <t>SMC천정붙이기</t>
    <phoneticPr fontId="1" type="noConversion"/>
  </si>
  <si>
    <t>바닥마감포함</t>
    <phoneticPr fontId="1" type="noConversion"/>
  </si>
  <si>
    <t>장내</t>
    <phoneticPr fontId="1" type="noConversion"/>
  </si>
  <si>
    <t>인력</t>
    <phoneticPr fontId="1" type="noConversion"/>
  </si>
  <si>
    <t>콘크리트타설</t>
    <phoneticPr fontId="1" type="noConversion"/>
  </si>
  <si>
    <t>인력비빔</t>
    <phoneticPr fontId="1" type="noConversion"/>
  </si>
  <si>
    <t>고압블럭깔기</t>
    <phoneticPr fontId="1" type="noConversion"/>
  </si>
  <si>
    <t>포천석,30MM</t>
    <phoneticPr fontId="1" type="noConversion"/>
  </si>
  <si>
    <t>도어록</t>
    <phoneticPr fontId="1" type="noConversion"/>
  </si>
  <si>
    <t>600*600*1.5T</t>
    <phoneticPr fontId="1" type="noConversion"/>
  </si>
  <si>
    <t>철제앵글선반</t>
    <phoneticPr fontId="1" type="noConversion"/>
  </si>
  <si>
    <t>L1800,H1000,무늬목+인조대리석</t>
    <phoneticPr fontId="1" type="noConversion"/>
  </si>
  <si>
    <t>EA</t>
    <phoneticPr fontId="1" type="noConversion"/>
  </si>
  <si>
    <t>01020259596567C34F1E4893145AE18B2B58</t>
  </si>
  <si>
    <t>업무용카운터</t>
    <phoneticPr fontId="1" type="noConversion"/>
  </si>
  <si>
    <t>스텐레스대문(1.45*1.8)</t>
    <phoneticPr fontId="1" type="noConversion"/>
  </si>
  <si>
    <t>ㅁ 50*50*2.3T  SSTPIPE</t>
    <phoneticPr fontId="1" type="noConversion"/>
  </si>
  <si>
    <t xml:space="preserve">    00  폐 기 물 공 사</t>
    <phoneticPr fontId="1" type="noConversion"/>
  </si>
  <si>
    <t>건설폐기물</t>
  </si>
  <si>
    <t>5959D539E0425940A21495966AC863</t>
  </si>
  <si>
    <t>0101015959D539E0425940A21495966AC863</t>
  </si>
  <si>
    <t>MDF붙이기</t>
    <phoneticPr fontId="1" type="noConversion"/>
  </si>
  <si>
    <t>수성페인트</t>
    <phoneticPr fontId="1" type="noConversion"/>
  </si>
  <si>
    <t>T=9MM</t>
    <phoneticPr fontId="1" type="noConversion"/>
  </si>
  <si>
    <t>내벽3회</t>
    <phoneticPr fontId="1" type="noConversion"/>
  </si>
  <si>
    <t>인테리어필름붙이기</t>
    <phoneticPr fontId="1" type="noConversion"/>
  </si>
  <si>
    <t>SGP칸막이</t>
    <phoneticPr fontId="1" type="noConversion"/>
  </si>
  <si>
    <t>0.6T강판,정전분체도장</t>
    <phoneticPr fontId="1" type="noConversion"/>
  </si>
  <si>
    <t>M2</t>
    <phoneticPr fontId="1" type="noConversion"/>
  </si>
  <si>
    <t>칸막이문틀</t>
    <phoneticPr fontId="1" type="noConversion"/>
  </si>
  <si>
    <t>1.8*2.1,양개</t>
    <phoneticPr fontId="1" type="noConversion"/>
  </si>
  <si>
    <t>EA</t>
    <phoneticPr fontId="1" type="noConversion"/>
  </si>
  <si>
    <t>유리철거</t>
    <phoneticPr fontId="1" type="noConversion"/>
  </si>
  <si>
    <t>365 간판</t>
    <phoneticPr fontId="1" type="noConversion"/>
  </si>
  <si>
    <t>EA</t>
    <phoneticPr fontId="1" type="noConversion"/>
  </si>
  <si>
    <t>비조명</t>
    <phoneticPr fontId="1" type="noConversion"/>
  </si>
  <si>
    <t>벽체칸막이(강판유)</t>
    <phoneticPr fontId="1" type="noConversion"/>
  </si>
  <si>
    <t>벽체칸막이(강판무)</t>
    <phoneticPr fontId="1" type="noConversion"/>
  </si>
  <si>
    <t>스터드,강판1.2T,석고보드9.5MM 양면</t>
    <phoneticPr fontId="1" type="noConversion"/>
  </si>
  <si>
    <t>스터드,석고보드9.5MM 양면</t>
    <phoneticPr fontId="1" type="noConversion"/>
  </si>
  <si>
    <t>금융카운터(직선형)</t>
    <phoneticPr fontId="1" type="noConversion"/>
  </si>
  <si>
    <t>금융카운터(곡선형)</t>
    <phoneticPr fontId="1" type="noConversion"/>
  </si>
  <si>
    <t>L1250,H1000, 서랍장포함</t>
    <phoneticPr fontId="1" type="noConversion"/>
  </si>
  <si>
    <t>스윙도어</t>
    <phoneticPr fontId="1" type="noConversion"/>
  </si>
  <si>
    <t>1000*800</t>
    <phoneticPr fontId="1" type="noConversion"/>
  </si>
  <si>
    <t>L2000,H1000</t>
    <phoneticPr fontId="1" type="noConversion"/>
  </si>
  <si>
    <t>최대 9.6% 적용가능</t>
    <phoneticPr fontId="1" type="noConversion"/>
  </si>
  <si>
    <t>필수항목 / 고정비율</t>
    <phoneticPr fontId="1" type="noConversion"/>
  </si>
  <si>
    <t>적용안함</t>
    <phoneticPr fontId="1" type="noConversion"/>
  </si>
  <si>
    <t>최대 3.03% 적용가능</t>
    <phoneticPr fontId="1" type="noConversion"/>
  </si>
  <si>
    <t>최대 6% 적용가능</t>
    <phoneticPr fontId="1" type="noConversion"/>
  </si>
  <si>
    <t>최대 10.51% 적용가능</t>
    <phoneticPr fontId="1" type="noConversion"/>
  </si>
</sst>
</file>

<file path=xl/styles.xml><?xml version="1.0" encoding="utf-8"?>
<styleSheet xmlns="http://schemas.openxmlformats.org/spreadsheetml/2006/main">
  <numFmts count="8">
    <numFmt numFmtId="41" formatCode="_-* #,##0_-;\-* #,##0_-;_-* &quot;-&quot;_-;_-@_-"/>
    <numFmt numFmtId="176" formatCode="#,###"/>
    <numFmt numFmtId="178" formatCode="#,##0.00;\-#,##0.00;#"/>
    <numFmt numFmtId="179" formatCode="#,##0_);[Red]\(#,##0\)"/>
    <numFmt numFmtId="183" formatCode="#,##0_ "/>
    <numFmt numFmtId="184" formatCode="###,###,###,###,###"/>
    <numFmt numFmtId="186" formatCode="0.0_);[Red]\(0.0\)"/>
    <numFmt numFmtId="191" formatCode="0.0_ 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11"/>
      <color rgb="FFFF0000"/>
      <name val="굴림체"/>
      <family val="3"/>
      <charset val="129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13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b/>
      <u/>
      <sz val="20"/>
      <color theme="1"/>
      <name val="굴림체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13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quotePrefix="1" applyFill="1" applyAlignment="1">
      <alignment vertical="center"/>
    </xf>
    <xf numFmtId="0" fontId="0" fillId="0" borderId="0" xfId="0" applyFill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vertical="center" wrapText="1"/>
    </xf>
    <xf numFmtId="0" fontId="7" fillId="0" borderId="0" xfId="0" applyFont="1" applyFill="1">
      <alignment vertical="center"/>
    </xf>
    <xf numFmtId="178" fontId="5" fillId="0" borderId="1" xfId="0" applyNumberFormat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176" fontId="4" fillId="0" borderId="1" xfId="0" quotePrefix="1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176" fontId="6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vertical="center" shrinkToFit="1"/>
    </xf>
    <xf numFmtId="0" fontId="0" fillId="0" borderId="0" xfId="0" quotePrefix="1" applyFont="1" applyFill="1" applyAlignment="1">
      <alignment vertical="center"/>
    </xf>
    <xf numFmtId="0" fontId="0" fillId="0" borderId="0" xfId="0" applyFont="1" applyFill="1">
      <alignment vertical="center"/>
    </xf>
    <xf numFmtId="179" fontId="6" fillId="0" borderId="1" xfId="0" applyNumberFormat="1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vertical="center" wrapText="1" shrinkToFit="1"/>
    </xf>
    <xf numFmtId="0" fontId="11" fillId="0" borderId="1" xfId="0" applyFont="1" applyFill="1" applyBorder="1" applyAlignment="1">
      <alignment horizontal="center" vertical="center" wrapText="1"/>
    </xf>
    <xf numFmtId="179" fontId="6" fillId="0" borderId="1" xfId="0" applyNumberFormat="1" applyFont="1" applyFill="1" applyBorder="1" applyAlignment="1">
      <alignment horizontal="left" vertical="center" wrapText="1"/>
    </xf>
    <xf numFmtId="179" fontId="12" fillId="0" borderId="1" xfId="0" applyNumberFormat="1" applyFont="1" applyFill="1" applyBorder="1" applyAlignment="1">
      <alignment vertical="center" shrinkToFit="1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 shrinkToFit="1"/>
    </xf>
    <xf numFmtId="0" fontId="13" fillId="0" borderId="2" xfId="0" quotePrefix="1" applyFont="1" applyBorder="1" applyAlignment="1">
      <alignment horizontal="center" vertical="center" shrinkToFit="1"/>
    </xf>
    <xf numFmtId="0" fontId="13" fillId="0" borderId="2" xfId="0" quotePrefix="1" applyFont="1" applyBorder="1" applyAlignment="1">
      <alignment vertical="center" shrinkToFit="1"/>
    </xf>
    <xf numFmtId="184" fontId="13" fillId="0" borderId="2" xfId="0" applyNumberFormat="1" applyFont="1" applyBorder="1" applyAlignment="1">
      <alignment vertical="center" shrinkToFit="1"/>
    </xf>
    <xf numFmtId="0" fontId="13" fillId="0" borderId="0" xfId="0" quotePrefix="1" applyFont="1" applyAlignment="1">
      <alignment vertical="center"/>
    </xf>
    <xf numFmtId="184" fontId="13" fillId="0" borderId="0" xfId="0" applyNumberFormat="1" applyFont="1" applyAlignment="1">
      <alignment vertical="center"/>
    </xf>
    <xf numFmtId="0" fontId="13" fillId="0" borderId="8" xfId="0" quotePrefix="1" applyFont="1" applyBorder="1" applyAlignment="1">
      <alignment horizontal="center" vertical="center" shrinkToFit="1"/>
    </xf>
    <xf numFmtId="0" fontId="13" fillId="0" borderId="8" xfId="0" quotePrefix="1" applyFont="1" applyBorder="1" applyAlignment="1">
      <alignment vertical="center" shrinkToFit="1"/>
    </xf>
    <xf numFmtId="184" fontId="13" fillId="0" borderId="8" xfId="0" applyNumberFormat="1" applyFont="1" applyBorder="1" applyAlignment="1">
      <alignment vertical="center" shrinkToFit="1"/>
    </xf>
    <xf numFmtId="0" fontId="13" fillId="0" borderId="3" xfId="0" quotePrefix="1" applyFont="1" applyBorder="1" applyAlignment="1">
      <alignment horizontal="center" vertical="center" shrinkToFit="1"/>
    </xf>
    <xf numFmtId="0" fontId="13" fillId="0" borderId="3" xfId="0" quotePrefix="1" applyFont="1" applyBorder="1" applyAlignment="1">
      <alignment vertical="center" shrinkToFit="1"/>
    </xf>
    <xf numFmtId="184" fontId="13" fillId="0" borderId="3" xfId="0" applyNumberFormat="1" applyFont="1" applyBorder="1" applyAlignment="1">
      <alignment vertical="center" shrinkToFit="1"/>
    </xf>
    <xf numFmtId="0" fontId="13" fillId="0" borderId="1" xfId="0" quotePrefix="1" applyFont="1" applyBorder="1" applyAlignment="1">
      <alignment horizontal="center" vertical="center" shrinkToFit="1"/>
    </xf>
    <xf numFmtId="0" fontId="13" fillId="0" borderId="1" xfId="0" quotePrefix="1" applyFont="1" applyBorder="1" applyAlignment="1">
      <alignment vertical="center" shrinkToFit="1"/>
    </xf>
    <xf numFmtId="184" fontId="13" fillId="0" borderId="1" xfId="0" applyNumberFormat="1" applyFont="1" applyBorder="1" applyAlignment="1">
      <alignment vertical="center" shrinkToFit="1"/>
    </xf>
    <xf numFmtId="0" fontId="13" fillId="0" borderId="3" xfId="0" applyFont="1" applyBorder="1" applyAlignment="1">
      <alignment vertical="center" shrinkToFit="1"/>
    </xf>
    <xf numFmtId="9" fontId="13" fillId="0" borderId="0" xfId="0" applyNumberFormat="1" applyFont="1" applyAlignment="1">
      <alignment vertical="center"/>
    </xf>
    <xf numFmtId="0" fontId="13" fillId="0" borderId="8" xfId="0" applyFont="1" applyBorder="1" applyAlignment="1">
      <alignment vertical="center" shrinkToFit="1"/>
    </xf>
    <xf numFmtId="10" fontId="13" fillId="0" borderId="0" xfId="0" applyNumberFormat="1" applyFont="1" applyAlignment="1">
      <alignment vertical="center"/>
    </xf>
    <xf numFmtId="0" fontId="13" fillId="0" borderId="8" xfId="0" quotePrefix="1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0" fontId="13" fillId="0" borderId="1" xfId="0" applyFont="1" applyBorder="1" applyAlignment="1">
      <alignment vertical="center" shrinkToFit="1"/>
    </xf>
    <xf numFmtId="0" fontId="13" fillId="0" borderId="0" xfId="0" applyFont="1" applyAlignment="1">
      <alignment horizontal="center" vertical="center"/>
    </xf>
    <xf numFmtId="183" fontId="13" fillId="0" borderId="0" xfId="0" applyNumberFormat="1" applyFont="1" applyAlignment="1">
      <alignment vertical="center"/>
    </xf>
    <xf numFmtId="0" fontId="5" fillId="0" borderId="1" xfId="0" applyFont="1" applyFill="1" applyBorder="1" applyAlignment="1">
      <alignment vertical="center" shrinkToFit="1"/>
    </xf>
    <xf numFmtId="0" fontId="13" fillId="0" borderId="0" xfId="0" applyFont="1" applyAlignment="1">
      <alignment vertical="center" shrinkToFit="1"/>
    </xf>
    <xf numFmtId="179" fontId="5" fillId="0" borderId="1" xfId="0" applyNumberFormat="1" applyFont="1" applyFill="1" applyBorder="1" applyAlignment="1">
      <alignment vertical="center" wrapText="1"/>
    </xf>
    <xf numFmtId="179" fontId="15" fillId="0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0" fontId="0" fillId="0" borderId="0" xfId="0" quotePrefix="1" applyFill="1">
      <alignment vertical="center"/>
    </xf>
    <xf numFmtId="186" fontId="0" fillId="0" borderId="0" xfId="0" applyNumberFormat="1" applyFill="1" applyAlignment="1">
      <alignment horizontal="center" vertical="center"/>
    </xf>
    <xf numFmtId="186" fontId="5" fillId="0" borderId="1" xfId="0" applyNumberFormat="1" applyFont="1" applyFill="1" applyBorder="1" applyAlignment="1">
      <alignment horizontal="center" vertical="center" wrapText="1"/>
    </xf>
    <xf numFmtId="186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3" fontId="11" fillId="0" borderId="1" xfId="0" applyNumberFormat="1" applyFont="1" applyFill="1" applyBorder="1" applyAlignment="1">
      <alignment vertical="center" wrapText="1"/>
    </xf>
    <xf numFmtId="178" fontId="8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vertical="center" shrinkToFit="1"/>
    </xf>
    <xf numFmtId="0" fontId="17" fillId="0" borderId="1" xfId="0" applyFont="1" applyFill="1" applyBorder="1" applyAlignment="1">
      <alignment horizontal="center" vertical="center" shrinkToFit="1"/>
    </xf>
    <xf numFmtId="0" fontId="3" fillId="0" borderId="1" xfId="0" quotePrefix="1" applyFont="1" applyFill="1" applyBorder="1" applyAlignment="1">
      <alignment horizontal="center" vertical="center"/>
    </xf>
    <xf numFmtId="186" fontId="3" fillId="0" borderId="1" xfId="0" quotePrefix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179" fontId="6" fillId="0" borderId="1" xfId="0" applyNumberFormat="1" applyFont="1" applyFill="1" applyBorder="1" applyAlignment="1">
      <alignment vertical="center" wrapText="1"/>
    </xf>
    <xf numFmtId="0" fontId="0" fillId="0" borderId="0" xfId="0" applyFont="1" applyFill="1" applyAlignment="1">
      <alignment vertical="center"/>
    </xf>
    <xf numFmtId="0" fontId="15" fillId="0" borderId="0" xfId="0" applyFont="1" applyFill="1">
      <alignment vertical="center"/>
    </xf>
    <xf numFmtId="0" fontId="6" fillId="0" borderId="1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191" fontId="5" fillId="0" borderId="1" xfId="0" applyNumberFormat="1" applyFont="1" applyFill="1" applyBorder="1" applyAlignment="1">
      <alignment horizontal="center" vertical="center" wrapText="1"/>
    </xf>
    <xf numFmtId="186" fontId="17" fillId="0" borderId="4" xfId="0" applyNumberFormat="1" applyFont="1" applyFill="1" applyBorder="1" applyAlignment="1">
      <alignment horizontal="center" vertical="center" wrapText="1"/>
    </xf>
    <xf numFmtId="191" fontId="5" fillId="0" borderId="1" xfId="0" applyNumberFormat="1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shrinkToFit="1"/>
    </xf>
    <xf numFmtId="0" fontId="5" fillId="3" borderId="1" xfId="0" quotePrefix="1" applyFont="1" applyFill="1" applyBorder="1" applyAlignment="1">
      <alignment vertical="center" wrapText="1"/>
    </xf>
    <xf numFmtId="0" fontId="5" fillId="3" borderId="1" xfId="0" quotePrefix="1" applyFont="1" applyFill="1" applyBorder="1" applyAlignment="1">
      <alignment horizontal="center" vertical="center" wrapText="1"/>
    </xf>
    <xf numFmtId="179" fontId="5" fillId="3" borderId="1" xfId="0" applyNumberFormat="1" applyFont="1" applyFill="1" applyBorder="1" applyAlignment="1">
      <alignment vertical="center" wrapText="1"/>
    </xf>
    <xf numFmtId="176" fontId="5" fillId="3" borderId="1" xfId="0" applyNumberFormat="1" applyFont="1" applyFill="1" applyBorder="1" applyAlignment="1">
      <alignment vertical="center" wrapText="1"/>
    </xf>
    <xf numFmtId="0" fontId="0" fillId="3" borderId="0" xfId="0" quotePrefix="1" applyFill="1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ill="1">
      <alignment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0" fontId="5" fillId="3" borderId="7" xfId="0" applyFont="1" applyFill="1" applyBorder="1">
      <alignment vertical="center"/>
    </xf>
    <xf numFmtId="0" fontId="5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179" fontId="6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179" fontId="6" fillId="0" borderId="1" xfId="0" applyNumberFormat="1" applyFont="1" applyFill="1" applyBorder="1" applyAlignment="1">
      <alignment vertical="center" shrinkToFit="1"/>
    </xf>
    <xf numFmtId="179" fontId="9" fillId="0" borderId="0" xfId="0" applyNumberFormat="1" applyFont="1" applyFill="1">
      <alignment vertical="center"/>
    </xf>
    <xf numFmtId="0" fontId="13" fillId="0" borderId="4" xfId="0" quotePrefix="1" applyFont="1" applyBorder="1" applyAlignment="1">
      <alignment horizontal="center" vertical="center" shrinkToFit="1"/>
    </xf>
    <xf numFmtId="0" fontId="13" fillId="0" borderId="5" xfId="0" quotePrefix="1" applyFont="1" applyBorder="1" applyAlignment="1">
      <alignment horizontal="center" vertical="center" shrinkToFit="1"/>
    </xf>
    <xf numFmtId="0" fontId="13" fillId="0" borderId="6" xfId="0" quotePrefix="1" applyFont="1" applyBorder="1" applyAlignment="1">
      <alignment horizontal="center" vertical="center" shrinkToFit="1"/>
    </xf>
    <xf numFmtId="0" fontId="14" fillId="0" borderId="0" xfId="0" applyFont="1" applyAlignment="1">
      <alignment horizontal="center" vertical="center" shrinkToFit="1"/>
    </xf>
    <xf numFmtId="0" fontId="13" fillId="0" borderId="0" xfId="0" applyFont="1" applyAlignment="1">
      <alignment vertical="center" shrinkToFit="1"/>
    </xf>
    <xf numFmtId="0" fontId="13" fillId="2" borderId="9" xfId="0" applyFont="1" applyFill="1" applyBorder="1" applyAlignment="1">
      <alignment horizontal="left" vertical="center" wrapText="1" shrinkToFit="1"/>
    </xf>
    <xf numFmtId="0" fontId="13" fillId="2" borderId="10" xfId="0" applyFont="1" applyFill="1" applyBorder="1" applyAlignment="1">
      <alignment horizontal="left" vertical="center" shrinkToFit="1"/>
    </xf>
    <xf numFmtId="0" fontId="13" fillId="2" borderId="11" xfId="0" applyFont="1" applyFill="1" applyBorder="1" applyAlignment="1">
      <alignment horizontal="left" vertical="center" shrinkToFit="1"/>
    </xf>
    <xf numFmtId="0" fontId="13" fillId="0" borderId="12" xfId="0" applyFont="1" applyBorder="1" applyAlignment="1">
      <alignment horizontal="left" vertical="center" shrinkToFit="1"/>
    </xf>
    <xf numFmtId="0" fontId="13" fillId="0" borderId="13" xfId="0" applyFont="1" applyBorder="1" applyAlignment="1">
      <alignment horizontal="left" vertical="center" shrinkToFit="1"/>
    </xf>
    <xf numFmtId="0" fontId="13" fillId="0" borderId="14" xfId="0" applyFont="1" applyBorder="1" applyAlignment="1">
      <alignment horizontal="left" vertical="center" shrinkToFit="1"/>
    </xf>
    <xf numFmtId="0" fontId="13" fillId="2" borderId="1" xfId="0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 textRotation="255" wrapText="1" shrinkToFit="1"/>
    </xf>
    <xf numFmtId="0" fontId="13" fillId="0" borderId="8" xfId="0" applyFont="1" applyBorder="1" applyAlignment="1">
      <alignment horizontal="center" vertical="center" textRotation="255" wrapText="1" shrinkToFit="1"/>
    </xf>
    <xf numFmtId="0" fontId="13" fillId="0" borderId="3" xfId="0" applyFont="1" applyBorder="1" applyAlignment="1">
      <alignment horizontal="center" vertical="center" textRotation="255" wrapText="1" shrinkToFit="1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186" fontId="3" fillId="0" borderId="1" xfId="0" quotePrefix="1" applyNumberFormat="1" applyFont="1" applyFill="1" applyBorder="1" applyAlignment="1">
      <alignment horizontal="center" vertical="center"/>
    </xf>
  </cellXfs>
  <cellStyles count="2">
    <cellStyle name="쉼표 [0] 3" xfId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2"/>
  <sheetViews>
    <sheetView tabSelected="1" view="pageBreakPreview" zoomScale="115" zoomScaleSheetLayoutView="115" workbookViewId="0">
      <selection activeCell="E13" sqref="E13"/>
    </sheetView>
  </sheetViews>
  <sheetFormatPr defaultRowHeight="11.25"/>
  <cols>
    <col min="1" max="1" width="4.75" style="50" customWidth="1"/>
    <col min="2" max="2" width="4.5" style="50" customWidth="1"/>
    <col min="3" max="3" width="20.625" style="50" customWidth="1"/>
    <col min="4" max="4" width="17.375" style="27" customWidth="1"/>
    <col min="5" max="5" width="22.375" style="27" customWidth="1"/>
    <col min="6" max="6" width="20.5" style="27" customWidth="1"/>
    <col min="7" max="10" width="9" style="27" customWidth="1"/>
    <col min="11" max="16384" width="9" style="27"/>
  </cols>
  <sheetData>
    <row r="1" spans="1:10" ht="26.1" customHeight="1">
      <c r="A1" s="110" t="s">
        <v>30</v>
      </c>
      <c r="B1" s="110"/>
      <c r="C1" s="110"/>
      <c r="D1" s="110"/>
      <c r="E1" s="110"/>
      <c r="F1" s="110"/>
    </row>
    <row r="2" spans="1:10" ht="9.75" customHeight="1">
      <c r="A2" s="28"/>
      <c r="B2" s="28"/>
      <c r="C2" s="28"/>
      <c r="D2" s="53"/>
      <c r="E2" s="53"/>
      <c r="F2" s="53"/>
    </row>
    <row r="3" spans="1:10" ht="24.75" customHeight="1">
      <c r="A3" s="111" t="s">
        <v>116</v>
      </c>
      <c r="B3" s="111"/>
      <c r="C3" s="111"/>
      <c r="D3" s="111"/>
      <c r="E3" s="111"/>
      <c r="F3" s="111"/>
    </row>
    <row r="4" spans="1:10" ht="26.1" customHeight="1">
      <c r="A4" s="112" t="s">
        <v>56</v>
      </c>
      <c r="B4" s="113"/>
      <c r="C4" s="114"/>
      <c r="D4" s="118" t="s">
        <v>57</v>
      </c>
      <c r="E4" s="118" t="s">
        <v>31</v>
      </c>
      <c r="F4" s="118" t="s">
        <v>58</v>
      </c>
    </row>
    <row r="5" spans="1:10" ht="16.5" customHeight="1">
      <c r="A5" s="115"/>
      <c r="B5" s="116"/>
      <c r="C5" s="117"/>
      <c r="D5" s="119"/>
      <c r="E5" s="119"/>
      <c r="F5" s="119"/>
    </row>
    <row r="6" spans="1:10" ht="26.1" customHeight="1">
      <c r="A6" s="120" t="s">
        <v>59</v>
      </c>
      <c r="B6" s="120" t="s">
        <v>60</v>
      </c>
      <c r="C6" s="29" t="s">
        <v>61</v>
      </c>
      <c r="D6" s="30" t="s">
        <v>19</v>
      </c>
      <c r="E6" s="31">
        <f>집계표!F5</f>
        <v>0</v>
      </c>
      <c r="F6" s="30" t="s">
        <v>19</v>
      </c>
      <c r="G6" s="32"/>
      <c r="I6" s="33">
        <f>E6</f>
        <v>0</v>
      </c>
    </row>
    <row r="7" spans="1:10" ht="26.1" customHeight="1">
      <c r="A7" s="121"/>
      <c r="B7" s="121"/>
      <c r="C7" s="34" t="s">
        <v>62</v>
      </c>
      <c r="D7" s="35" t="s">
        <v>19</v>
      </c>
      <c r="E7" s="36">
        <f>ROUNDDOWN(SUMIF($G$6:$G$32,"A1",$E$6:$E$32)*J7,0)</f>
        <v>0</v>
      </c>
      <c r="F7" s="35" t="s">
        <v>19</v>
      </c>
      <c r="G7" s="32"/>
      <c r="I7" s="33">
        <f>E7</f>
        <v>0</v>
      </c>
    </row>
    <row r="8" spans="1:10" ht="26.1" customHeight="1">
      <c r="A8" s="121"/>
      <c r="B8" s="121"/>
      <c r="C8" s="37" t="s">
        <v>63</v>
      </c>
      <c r="D8" s="38" t="s">
        <v>19</v>
      </c>
      <c r="E8" s="39"/>
      <c r="F8" s="38" t="s">
        <v>19</v>
      </c>
      <c r="G8" s="32"/>
      <c r="I8" s="33">
        <f>E8</f>
        <v>0</v>
      </c>
    </row>
    <row r="9" spans="1:10" ht="26.1" customHeight="1">
      <c r="A9" s="121"/>
      <c r="B9" s="122"/>
      <c r="C9" s="40" t="s">
        <v>64</v>
      </c>
      <c r="D9" s="41" t="s">
        <v>19</v>
      </c>
      <c r="E9" s="42">
        <f>SUM(E6:E8)</f>
        <v>0</v>
      </c>
      <c r="F9" s="41" t="s">
        <v>19</v>
      </c>
      <c r="G9" s="32"/>
      <c r="I9" s="33">
        <f>E9</f>
        <v>0</v>
      </c>
    </row>
    <row r="10" spans="1:10" ht="26.1" customHeight="1">
      <c r="A10" s="121"/>
      <c r="B10" s="120" t="s">
        <v>28</v>
      </c>
      <c r="C10" s="29" t="s">
        <v>65</v>
      </c>
      <c r="D10" s="30" t="s">
        <v>19</v>
      </c>
      <c r="E10" s="31">
        <f>집계표!H5</f>
        <v>0</v>
      </c>
      <c r="F10" s="30" t="s">
        <v>19</v>
      </c>
      <c r="G10" s="32"/>
      <c r="I10" s="33">
        <f>E10</f>
        <v>0</v>
      </c>
    </row>
    <row r="11" spans="1:10" ht="26.1" customHeight="1">
      <c r="A11" s="121"/>
      <c r="B11" s="121"/>
      <c r="C11" s="37" t="s">
        <v>66</v>
      </c>
      <c r="D11" s="43" t="str">
        <f>"직.노*"&amp;H11*100&amp;"%"</f>
        <v>직.노*9.6%</v>
      </c>
      <c r="E11" s="39">
        <f>ROUNDDOWN(SUMIF($G$6:$G$32,"B1",$E$6:$E$32)*J11,0)</f>
        <v>0</v>
      </c>
      <c r="F11" s="43" t="s">
        <v>290</v>
      </c>
      <c r="G11" s="32"/>
      <c r="H11" s="44">
        <v>9.6000000000000002E-2</v>
      </c>
      <c r="I11" s="33">
        <f>ROUNDDOWN(SUMIF($G$6:$G$32,"B1",$I$6:$I$32)*H11,0)</f>
        <v>0</v>
      </c>
      <c r="J11" s="44">
        <f>H11</f>
        <v>9.6000000000000002E-2</v>
      </c>
    </row>
    <row r="12" spans="1:10" ht="26.1" customHeight="1">
      <c r="A12" s="121"/>
      <c r="B12" s="122"/>
      <c r="C12" s="40" t="s">
        <v>67</v>
      </c>
      <c r="D12" s="41" t="s">
        <v>19</v>
      </c>
      <c r="E12" s="42">
        <f>SUM(E10:E11)</f>
        <v>0</v>
      </c>
      <c r="F12" s="41" t="s">
        <v>19</v>
      </c>
      <c r="G12" s="32"/>
      <c r="I12" s="33">
        <f>E12</f>
        <v>0</v>
      </c>
    </row>
    <row r="13" spans="1:10" ht="26.1" customHeight="1">
      <c r="A13" s="121"/>
      <c r="B13" s="120" t="s">
        <v>68</v>
      </c>
      <c r="C13" s="29" t="s">
        <v>69</v>
      </c>
      <c r="D13" s="30" t="s">
        <v>19</v>
      </c>
      <c r="E13" s="31">
        <f>집계표!J5</f>
        <v>0</v>
      </c>
      <c r="F13" s="30" t="s">
        <v>19</v>
      </c>
      <c r="G13" s="32"/>
      <c r="I13" s="33">
        <f>E13</f>
        <v>0</v>
      </c>
    </row>
    <row r="14" spans="1:10" ht="26.1" customHeight="1">
      <c r="A14" s="121"/>
      <c r="B14" s="121"/>
      <c r="C14" s="34" t="s">
        <v>70</v>
      </c>
      <c r="D14" s="45" t="str">
        <f>"(노)*"&amp;H14*100&amp;"%"</f>
        <v>(노)*3.8%</v>
      </c>
      <c r="E14" s="36">
        <f>ROUNDDOWN((SUMIF($G$6:$G$32,"B",$E$6:$E$32))*J14,0)</f>
        <v>0</v>
      </c>
      <c r="F14" s="45" t="s">
        <v>291</v>
      </c>
      <c r="G14" s="32"/>
      <c r="H14" s="46">
        <v>3.7999999999999999E-2</v>
      </c>
      <c r="I14" s="33">
        <f>ROUNDDOWN((SUMIF($G$6:$G$32,"B",$I$6:$I$32))*H14,0)</f>
        <v>0</v>
      </c>
      <c r="J14" s="46">
        <f>H14</f>
        <v>3.7999999999999999E-2</v>
      </c>
    </row>
    <row r="15" spans="1:10" ht="26.1" customHeight="1">
      <c r="A15" s="121"/>
      <c r="B15" s="121"/>
      <c r="C15" s="34" t="s">
        <v>71</v>
      </c>
      <c r="D15" s="45" t="str">
        <f>"(노)*"&amp;H15*100&amp;"%"</f>
        <v>(노)*0.87%</v>
      </c>
      <c r="E15" s="36">
        <f>ROUNDDOWN((SUMIF($G$6:$G$32,"B",$E$6:$E$32))*J15,0)</f>
        <v>0</v>
      </c>
      <c r="F15" s="45" t="s">
        <v>291</v>
      </c>
      <c r="G15" s="32"/>
      <c r="H15" s="46">
        <v>8.6999999999999994E-3</v>
      </c>
      <c r="I15" s="33">
        <f>ROUNDDOWN((SUMIF($G$6:$G$32,"B",$I$6:$I$32))*H15,0)</f>
        <v>0</v>
      </c>
      <c r="J15" s="46">
        <f>H15</f>
        <v>8.6999999999999994E-3</v>
      </c>
    </row>
    <row r="16" spans="1:10" ht="26.1" customHeight="1">
      <c r="A16" s="121"/>
      <c r="B16" s="121"/>
      <c r="C16" s="34" t="s">
        <v>72</v>
      </c>
      <c r="D16" s="47" t="s">
        <v>32</v>
      </c>
      <c r="E16" s="51">
        <v>0</v>
      </c>
      <c r="F16" s="48" t="s">
        <v>292</v>
      </c>
      <c r="G16" s="32"/>
      <c r="I16" s="33">
        <f>ROUNDDOWN((SUMIF($G$6:$G$32,"B1",$I$6:$I$32))*H16,0)</f>
        <v>0</v>
      </c>
    </row>
    <row r="17" spans="1:10" ht="26.1" customHeight="1">
      <c r="A17" s="121"/>
      <c r="B17" s="121"/>
      <c r="C17" s="34" t="s">
        <v>73</v>
      </c>
      <c r="D17" s="47" t="s">
        <v>33</v>
      </c>
      <c r="E17" s="51">
        <v>0</v>
      </c>
      <c r="F17" s="48" t="s">
        <v>292</v>
      </c>
      <c r="G17" s="32"/>
      <c r="I17" s="33">
        <f>ROUNDDOWN((SUMIF($G$6:$G$32,"B1",$I$6:$I$32))*H17,0)</f>
        <v>0</v>
      </c>
    </row>
    <row r="18" spans="1:10" ht="26.1" customHeight="1">
      <c r="A18" s="121"/>
      <c r="B18" s="121"/>
      <c r="C18" s="34" t="s">
        <v>74</v>
      </c>
      <c r="D18" s="47" t="s">
        <v>34</v>
      </c>
      <c r="E18" s="51">
        <f>ROUNDDOWN(E16*6.55/100,0)</f>
        <v>0</v>
      </c>
      <c r="F18" s="48" t="s">
        <v>292</v>
      </c>
      <c r="G18" s="32"/>
      <c r="I18" s="33">
        <f>ROUNDDOWN((SUMIF($G$6:$G$32,"C12",$I$6:$I$32))*H18,0)</f>
        <v>0</v>
      </c>
    </row>
    <row r="19" spans="1:10" ht="26.1" customHeight="1">
      <c r="A19" s="121"/>
      <c r="B19" s="121"/>
      <c r="C19" s="34" t="s">
        <v>75</v>
      </c>
      <c r="D19" s="47" t="s">
        <v>93</v>
      </c>
      <c r="E19" s="51">
        <f>ROUNDDOWN(E10*0/100,0)</f>
        <v>0</v>
      </c>
      <c r="F19" s="48" t="s">
        <v>292</v>
      </c>
      <c r="G19" s="32"/>
      <c r="I19" s="33">
        <f>ROUNDDOWN((SUMIF($G$6:$G$32,"B1",$I$6:$I$32))*H19,0)</f>
        <v>0</v>
      </c>
    </row>
    <row r="20" spans="1:10" ht="26.1" customHeight="1">
      <c r="A20" s="121"/>
      <c r="B20" s="121"/>
      <c r="C20" s="34" t="s">
        <v>76</v>
      </c>
      <c r="D20" s="45" t="str">
        <f>"(재+직.노)*"&amp;H20*100&amp;"%"</f>
        <v>(재+직.노)*2.93%</v>
      </c>
      <c r="E20" s="36">
        <f>ROUNDDOWN((SUMIF($G$6:$G$32,"A",$E$6:$E$32)+SUMIF($G$6:$G$32,"B1",$E$6:$E$32))*J20,0)</f>
        <v>0</v>
      </c>
      <c r="F20" s="45" t="s">
        <v>291</v>
      </c>
      <c r="G20" s="32"/>
      <c r="H20" s="46">
        <v>2.93E-2</v>
      </c>
      <c r="I20" s="33">
        <f>ROUNDDOWN((SUMIF($G$6:$G$32,"A",$I$6:$I$32)+SUMIF($G$6:$G$32,"B1",$I$6:$I$32))*H20,0)</f>
        <v>0</v>
      </c>
      <c r="J20" s="46">
        <f>H20</f>
        <v>2.93E-2</v>
      </c>
    </row>
    <row r="21" spans="1:10" ht="26.1" customHeight="1">
      <c r="A21" s="121"/>
      <c r="B21" s="121"/>
      <c r="C21" s="34" t="s">
        <v>77</v>
      </c>
      <c r="D21" s="45" t="str">
        <f>"(재+노)*"&amp;H21*100&amp;"%"</f>
        <v>(재+노)*3.03%</v>
      </c>
      <c r="E21" s="36">
        <f>ROUNDDOWN((SUMIF($G$6:$G$32,"A",$E$6:$E$32)+SUMIF($G$6:$G$32,"B",$E$6:$E$32))*J21,0)</f>
        <v>0</v>
      </c>
      <c r="F21" s="45" t="s">
        <v>293</v>
      </c>
      <c r="G21" s="32"/>
      <c r="H21" s="44">
        <v>3.0300000000000001E-2</v>
      </c>
      <c r="I21" s="33">
        <f>ROUNDDOWN((SUMIF($G$6:$G$32,"A",$I$6:$I$32)+SUMIF($G$6:$G$32,"B",$I$6:$I$32))*H21,0)</f>
        <v>0</v>
      </c>
      <c r="J21" s="44">
        <f>H21</f>
        <v>3.0300000000000001E-2</v>
      </c>
    </row>
    <row r="22" spans="1:10" ht="26.1" customHeight="1">
      <c r="A22" s="121"/>
      <c r="B22" s="121"/>
      <c r="C22" s="34" t="s">
        <v>78</v>
      </c>
      <c r="D22" s="45" t="str">
        <f>"(재+직.노+기.경)*"&amp;H22*100&amp;"%"</f>
        <v>(재+직.노+기.경)*0.3%</v>
      </c>
      <c r="E22" s="36">
        <f>ROUNDDOWN((SUMIF($G$6:$G$32,"A",$E$6:$E$32)+SUMIF($G$6:$G$32,"B1",$E$6:$E$32)+SUMIF($G$6:$G$32,"C4",$E$6:$E$32))*J22,0)</f>
        <v>0</v>
      </c>
      <c r="F22" s="45" t="s">
        <v>291</v>
      </c>
      <c r="G22" s="32"/>
      <c r="H22" s="46">
        <v>3.0000000000000001E-3</v>
      </c>
      <c r="I22" s="33">
        <f>ROUNDDOWN((SUMIF($G$6:$G$32,"A",$I$6:$I$32)+SUMIF($G$6:$G$32,"B1",$I$6:$I$32)+SUMIF($G$6:$G$32,"C4",$I$6:$I$32))*H22,0)</f>
        <v>0</v>
      </c>
      <c r="J22" s="46">
        <f>H22</f>
        <v>3.0000000000000001E-3</v>
      </c>
    </row>
    <row r="23" spans="1:10" ht="26.1" customHeight="1">
      <c r="A23" s="121"/>
      <c r="B23" s="121"/>
      <c r="C23" s="37" t="s">
        <v>79</v>
      </c>
      <c r="D23" s="38" t="s">
        <v>19</v>
      </c>
      <c r="E23" s="39">
        <f>ROUNDDOWN((SUMIF($G$6:$G$32,"A",$E$6:$E$32)+SUMIF($G$6:$G$32,"B1",$E$6:$E$32)+SUMIF($G$6:$G$32,"C4",$E$6:$E$32))*J23,0)</f>
        <v>0</v>
      </c>
      <c r="F23" s="38" t="s">
        <v>19</v>
      </c>
      <c r="G23" s="32"/>
      <c r="I23" s="33">
        <f>ROUNDDOWN((SUMIF($G$6:$G$32,"A",$I$6:$I$32)+SUMIF($G$6:$G$32,"B1",$I$6:$I$32)+SUMIF($G$6:$G$32,"C4",$I$6:$I$32))*H23,0)</f>
        <v>0</v>
      </c>
    </row>
    <row r="24" spans="1:10" ht="26.1" customHeight="1">
      <c r="A24" s="121"/>
      <c r="B24" s="122"/>
      <c r="C24" s="40" t="s">
        <v>67</v>
      </c>
      <c r="D24" s="41" t="s">
        <v>19</v>
      </c>
      <c r="E24" s="42">
        <f>SUM(E13:E23)</f>
        <v>0</v>
      </c>
      <c r="F24" s="41" t="s">
        <v>19</v>
      </c>
      <c r="G24" s="32"/>
      <c r="I24" s="33">
        <f>E24</f>
        <v>0</v>
      </c>
    </row>
    <row r="25" spans="1:10" ht="26.1" customHeight="1">
      <c r="A25" s="122"/>
      <c r="B25" s="107" t="s">
        <v>80</v>
      </c>
      <c r="C25" s="109"/>
      <c r="D25" s="41" t="s">
        <v>19</v>
      </c>
      <c r="E25" s="42">
        <f>SUMIF($G$6:$G$32,"A",$E$6:$E$32)+SUMIF($G$6:$G$32,"B",$E$6:$E$32)+SUMIF($G$6:$G$32,"C",$E$6:$E$32)</f>
        <v>0</v>
      </c>
      <c r="F25" s="41" t="s">
        <v>19</v>
      </c>
      <c r="G25" s="32"/>
      <c r="I25" s="33">
        <f>E25</f>
        <v>0</v>
      </c>
    </row>
    <row r="26" spans="1:10" ht="26.1" customHeight="1">
      <c r="A26" s="107" t="s">
        <v>81</v>
      </c>
      <c r="B26" s="108"/>
      <c r="C26" s="109"/>
      <c r="D26" s="49" t="str">
        <f>"(재+노+경)*"&amp;H26*100&amp;"%"</f>
        <v>(재+노+경)*6%</v>
      </c>
      <c r="E26" s="42">
        <f>ROUNDDOWN((SUMIF($G$6:$G$32,"A",$E$6:$E$32)+SUMIF($G$6:$G$32,"B",$E$6:$E$32)+SUMIF($G$6:$G$32,"C",$E$6:$E$32))*J26,0)</f>
        <v>0</v>
      </c>
      <c r="F26" s="49" t="s">
        <v>294</v>
      </c>
      <c r="G26" s="32"/>
      <c r="H26" s="44">
        <v>0.06</v>
      </c>
      <c r="I26" s="33">
        <f>ROUNDDOWN((SUMIF($G$6:$G$32,"A",$I$6:$I$32)+SUMIF($G$6:$G$32,"B",$I$6:$I$32)+SUMIF($G$6:$G$32,"C",$I$6:$I$32))*H26,0)</f>
        <v>0</v>
      </c>
      <c r="J26" s="44">
        <f>H26</f>
        <v>0.06</v>
      </c>
    </row>
    <row r="27" spans="1:10" ht="26.1" customHeight="1">
      <c r="A27" s="107" t="s">
        <v>82</v>
      </c>
      <c r="B27" s="108"/>
      <c r="C27" s="109"/>
      <c r="D27" s="49" t="str">
        <f>"(노+경+일)*"&amp;H27*100&amp;"%"</f>
        <v>(노+경+일)*10.51%</v>
      </c>
      <c r="E27" s="42">
        <f>ROUNDDOWN((E12+E24+E26)*J27,0)</f>
        <v>0</v>
      </c>
      <c r="F27" s="49" t="s">
        <v>295</v>
      </c>
      <c r="G27" s="32"/>
      <c r="H27" s="44">
        <v>0.1051</v>
      </c>
      <c r="I27" s="33">
        <f>ROUND((SUMIF($G$6:$G$32,"B",$I$6:$I$32)+SUMIF($G$6:$G$32,"C",$I$6:$I$32)+SUMIF($G$6:$G$32,"D",$I$6:$I$32))*H27, 0)+K27</f>
        <v>0</v>
      </c>
      <c r="J27" s="44">
        <f>H27</f>
        <v>0.1051</v>
      </c>
    </row>
    <row r="28" spans="1:10" ht="26.1" customHeight="1">
      <c r="A28" s="107" t="s">
        <v>83</v>
      </c>
      <c r="B28" s="108"/>
      <c r="C28" s="109"/>
      <c r="D28" s="41" t="s">
        <v>19</v>
      </c>
      <c r="E28" s="42">
        <f>집계표!F11</f>
        <v>0</v>
      </c>
      <c r="F28" s="41" t="s">
        <v>19</v>
      </c>
      <c r="G28" s="32"/>
      <c r="I28" s="33">
        <f>E28</f>
        <v>0</v>
      </c>
    </row>
    <row r="29" spans="1:10" ht="26.1" customHeight="1">
      <c r="A29" s="107" t="s">
        <v>84</v>
      </c>
      <c r="B29" s="108"/>
      <c r="C29" s="109"/>
      <c r="D29" s="41" t="s">
        <v>19</v>
      </c>
      <c r="E29" s="42">
        <f>E25+E26+E27+E28</f>
        <v>0</v>
      </c>
      <c r="F29" s="41" t="s">
        <v>19</v>
      </c>
      <c r="G29" s="32"/>
      <c r="I29" s="33">
        <f>SUM(I25:I28)</f>
        <v>0</v>
      </c>
    </row>
    <row r="30" spans="1:10" ht="26.1" customHeight="1">
      <c r="A30" s="107" t="s">
        <v>85</v>
      </c>
      <c r="B30" s="108"/>
      <c r="C30" s="109"/>
      <c r="D30" s="49" t="str">
        <f>"(총원가)*"&amp;H30*100&amp;"%"</f>
        <v>(총원가)*10%</v>
      </c>
      <c r="E30" s="42">
        <f>E29*0.1</f>
        <v>0</v>
      </c>
      <c r="F30" s="41" t="s">
        <v>19</v>
      </c>
      <c r="G30" s="32"/>
      <c r="H30" s="44">
        <v>0.1</v>
      </c>
      <c r="I30" s="33">
        <f>ROUNDDOWN((SUMIF($G$6:$G$32,"F",$I$6:$I$32))*H30,0)</f>
        <v>0</v>
      </c>
      <c r="J30" s="44">
        <f>H30</f>
        <v>0.1</v>
      </c>
    </row>
    <row r="31" spans="1:10" ht="26.1" customHeight="1">
      <c r="A31" s="107" t="s">
        <v>86</v>
      </c>
      <c r="B31" s="108"/>
      <c r="C31" s="109"/>
      <c r="D31" s="41" t="s">
        <v>19</v>
      </c>
      <c r="E31" s="42">
        <f>INT(I31/1000)*1000</f>
        <v>0</v>
      </c>
      <c r="F31" s="49" t="s">
        <v>87</v>
      </c>
      <c r="G31" s="32"/>
      <c r="I31" s="33">
        <f>ROUNDDOWN(SUMIF($G$6:$G$32,"F",$I$6:$I$32)+SUMIF($G$6:$G$32,"H",$I$6:$I$32),0)</f>
        <v>0</v>
      </c>
    </row>
    <row r="32" spans="1:10" ht="15.6" customHeight="1">
      <c r="A32" s="28"/>
      <c r="B32" s="28"/>
      <c r="C32" s="28"/>
      <c r="D32" s="53"/>
      <c r="E32" s="53"/>
      <c r="F32" s="53"/>
    </row>
  </sheetData>
  <mergeCells count="17">
    <mergeCell ref="A27:C27"/>
    <mergeCell ref="A28:C28"/>
    <mergeCell ref="A29:C29"/>
    <mergeCell ref="A30:C30"/>
    <mergeCell ref="A31:C31"/>
    <mergeCell ref="A26:C26"/>
    <mergeCell ref="A1:F1"/>
    <mergeCell ref="A3:F3"/>
    <mergeCell ref="A4:C5"/>
    <mergeCell ref="D4:D5"/>
    <mergeCell ref="E4:E5"/>
    <mergeCell ref="F4:F5"/>
    <mergeCell ref="A6:A25"/>
    <mergeCell ref="B6:B9"/>
    <mergeCell ref="B10:B12"/>
    <mergeCell ref="B13:B24"/>
    <mergeCell ref="B25:C25"/>
  </mergeCells>
  <phoneticPr fontId="1" type="noConversion"/>
  <pageMargins left="0.59" right="0" top="0.55000000000000004" bottom="0.39370078740157477" header="0" footer="0"/>
  <pageSetup paperSize="9" scale="9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A1:T13"/>
  <sheetViews>
    <sheetView workbookViewId="0">
      <selection activeCell="A13" sqref="A13"/>
    </sheetView>
  </sheetViews>
  <sheetFormatPr defaultRowHeight="16.5"/>
  <cols>
    <col min="1" max="1" width="40.625" style="1" customWidth="1"/>
    <col min="2" max="2" width="20.625" style="1" customWidth="1"/>
    <col min="3" max="4" width="4.625" style="56" customWidth="1"/>
    <col min="5" max="12" width="13.625" style="1" customWidth="1"/>
    <col min="13" max="13" width="12.625" style="1" customWidth="1"/>
    <col min="14" max="16" width="2.625" style="1" hidden="1" customWidth="1"/>
    <col min="17" max="19" width="1.625" style="1" hidden="1" customWidth="1"/>
    <col min="20" max="20" width="18.625" style="1" hidden="1" customWidth="1"/>
    <col min="21" max="16384" width="9" style="1"/>
  </cols>
  <sheetData>
    <row r="1" spans="1:20" ht="36.75" customHeight="1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</row>
    <row r="2" spans="1:20" ht="39.75" customHeight="1">
      <c r="A2" s="127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</row>
    <row r="3" spans="1:20" ht="35.1" customHeight="1">
      <c r="A3" s="124" t="s">
        <v>1</v>
      </c>
      <c r="B3" s="124" t="s">
        <v>2</v>
      </c>
      <c r="C3" s="124" t="s">
        <v>3</v>
      </c>
      <c r="D3" s="124" t="s">
        <v>4</v>
      </c>
      <c r="E3" s="124" t="s">
        <v>5</v>
      </c>
      <c r="F3" s="124"/>
      <c r="G3" s="124" t="s">
        <v>8</v>
      </c>
      <c r="H3" s="124"/>
      <c r="I3" s="124" t="s">
        <v>9</v>
      </c>
      <c r="J3" s="124"/>
      <c r="K3" s="124" t="s">
        <v>10</v>
      </c>
      <c r="L3" s="124"/>
      <c r="M3" s="124" t="s">
        <v>11</v>
      </c>
      <c r="N3" s="123" t="s">
        <v>12</v>
      </c>
      <c r="O3" s="123" t="s">
        <v>13</v>
      </c>
      <c r="P3" s="123" t="s">
        <v>14</v>
      </c>
      <c r="Q3" s="123" t="s">
        <v>15</v>
      </c>
      <c r="R3" s="123" t="s">
        <v>16</v>
      </c>
      <c r="S3" s="123" t="s">
        <v>17</v>
      </c>
      <c r="T3" s="123" t="s">
        <v>18</v>
      </c>
    </row>
    <row r="4" spans="1:20" ht="35.1" customHeight="1">
      <c r="A4" s="125"/>
      <c r="B4" s="125"/>
      <c r="C4" s="125"/>
      <c r="D4" s="125"/>
      <c r="E4" s="57" t="s">
        <v>6</v>
      </c>
      <c r="F4" s="57" t="s">
        <v>7</v>
      </c>
      <c r="G4" s="57" t="s">
        <v>6</v>
      </c>
      <c r="H4" s="57" t="s">
        <v>7</v>
      </c>
      <c r="I4" s="57" t="s">
        <v>6</v>
      </c>
      <c r="J4" s="57" t="s">
        <v>7</v>
      </c>
      <c r="K4" s="57" t="s">
        <v>6</v>
      </c>
      <c r="L4" s="57" t="s">
        <v>7</v>
      </c>
      <c r="M4" s="125"/>
      <c r="N4" s="123"/>
      <c r="O4" s="123"/>
      <c r="P4" s="123"/>
      <c r="Q4" s="123"/>
      <c r="R4" s="123"/>
      <c r="S4" s="123"/>
      <c r="T4" s="123"/>
    </row>
    <row r="5" spans="1:20" s="3" customFormat="1" ht="35.1" customHeight="1">
      <c r="A5" s="7" t="str">
        <f>내역서!A4</f>
        <v>&lt; 서울송파우체국&gt;</v>
      </c>
      <c r="B5" s="11"/>
      <c r="C5" s="11"/>
      <c r="D5" s="11"/>
      <c r="E5" s="11"/>
      <c r="F5" s="12">
        <f>SUM(F6:F9)</f>
        <v>0</v>
      </c>
      <c r="G5" s="11"/>
      <c r="H5" s="12">
        <f>SUM(H6:H9)</f>
        <v>0</v>
      </c>
      <c r="I5" s="11"/>
      <c r="J5" s="12">
        <f>SUM(J6:J9)</f>
        <v>0</v>
      </c>
      <c r="K5" s="11"/>
      <c r="L5" s="13">
        <f>F5+H5+J5</f>
        <v>0</v>
      </c>
      <c r="M5" s="11"/>
      <c r="N5" s="60"/>
      <c r="O5" s="60"/>
      <c r="P5" s="60"/>
      <c r="Q5" s="60"/>
      <c r="R5" s="60"/>
      <c r="S5" s="60"/>
      <c r="T5" s="60"/>
    </row>
    <row r="6" spans="1:20" s="3" customFormat="1" ht="35.1" customHeight="1">
      <c r="A6" s="58" t="str">
        <f>내역서!A5</f>
        <v xml:space="preserve">    01  가설, 철거공사</v>
      </c>
      <c r="B6" s="59" t="s">
        <v>19</v>
      </c>
      <c r="C6" s="4" t="s">
        <v>45</v>
      </c>
      <c r="D6" s="4">
        <v>1</v>
      </c>
      <c r="E6" s="8"/>
      <c r="F6" s="8">
        <f>내역서!F33</f>
        <v>0</v>
      </c>
      <c r="G6" s="8"/>
      <c r="H6" s="8">
        <f>내역서!H33</f>
        <v>0</v>
      </c>
      <c r="I6" s="8"/>
      <c r="J6" s="8">
        <f>내역서!J33</f>
        <v>0</v>
      </c>
      <c r="K6" s="8">
        <f>E6+G6+I6</f>
        <v>0</v>
      </c>
      <c r="L6" s="8">
        <f>F6+H6+J6</f>
        <v>0</v>
      </c>
      <c r="M6" s="59" t="s">
        <v>19</v>
      </c>
      <c r="N6" s="2" t="s">
        <v>21</v>
      </c>
      <c r="O6" s="2" t="s">
        <v>19</v>
      </c>
      <c r="P6" s="2" t="s">
        <v>20</v>
      </c>
      <c r="Q6" s="2" t="s">
        <v>19</v>
      </c>
      <c r="R6" s="14">
        <v>3</v>
      </c>
      <c r="S6" s="2" t="s">
        <v>19</v>
      </c>
      <c r="T6" s="15"/>
    </row>
    <row r="7" spans="1:20" s="3" customFormat="1" ht="35.1" customHeight="1">
      <c r="A7" s="58" t="str">
        <f>내역서!A35</f>
        <v xml:space="preserve">    02  본건물공사</v>
      </c>
      <c r="B7" s="59" t="s">
        <v>19</v>
      </c>
      <c r="C7" s="4" t="s">
        <v>45</v>
      </c>
      <c r="D7" s="4">
        <v>1</v>
      </c>
      <c r="E7" s="8"/>
      <c r="F7" s="8">
        <f>내역서!F77</f>
        <v>0</v>
      </c>
      <c r="G7" s="8"/>
      <c r="H7" s="8">
        <f>내역서!H77</f>
        <v>0</v>
      </c>
      <c r="I7" s="8"/>
      <c r="J7" s="8">
        <f>내역서!J77</f>
        <v>0</v>
      </c>
      <c r="K7" s="8">
        <f>E7+G7+I7</f>
        <v>0</v>
      </c>
      <c r="L7" s="8">
        <f>F7+H7+J7</f>
        <v>0</v>
      </c>
      <c r="M7" s="59" t="s">
        <v>19</v>
      </c>
      <c r="N7" s="2" t="s">
        <v>26</v>
      </c>
      <c r="O7" s="2" t="s">
        <v>19</v>
      </c>
      <c r="P7" s="2" t="s">
        <v>20</v>
      </c>
      <c r="Q7" s="2" t="s">
        <v>19</v>
      </c>
      <c r="R7" s="14">
        <v>3</v>
      </c>
      <c r="S7" s="2" t="s">
        <v>19</v>
      </c>
      <c r="T7" s="15"/>
    </row>
    <row r="8" spans="1:20" s="3" customFormat="1" ht="35.1" customHeight="1">
      <c r="A8" s="58" t="str">
        <f>내역서!A79</f>
        <v xml:space="preserve">    03  365부스 설치공사</v>
      </c>
      <c r="B8" s="59" t="s">
        <v>19</v>
      </c>
      <c r="C8" s="4" t="s">
        <v>45</v>
      </c>
      <c r="D8" s="4">
        <v>1</v>
      </c>
      <c r="E8" s="8"/>
      <c r="F8" s="8">
        <f>내역서!F113</f>
        <v>0</v>
      </c>
      <c r="G8" s="8"/>
      <c r="H8" s="8">
        <f>내역서!H113</f>
        <v>0</v>
      </c>
      <c r="I8" s="8"/>
      <c r="J8" s="8">
        <f>내역서!J113</f>
        <v>0</v>
      </c>
      <c r="K8" s="8">
        <f>E8+G8+I8</f>
        <v>0</v>
      </c>
      <c r="L8" s="8">
        <f>F8+H8+J8</f>
        <v>0</v>
      </c>
      <c r="M8" s="59" t="s">
        <v>19</v>
      </c>
      <c r="N8" s="2" t="s">
        <v>27</v>
      </c>
      <c r="O8" s="2" t="s">
        <v>19</v>
      </c>
      <c r="P8" s="2" t="s">
        <v>20</v>
      </c>
      <c r="Q8" s="2" t="s">
        <v>19</v>
      </c>
      <c r="R8" s="14">
        <v>3</v>
      </c>
      <c r="S8" s="2" t="s">
        <v>19</v>
      </c>
      <c r="T8" s="15"/>
    </row>
    <row r="9" spans="1:20" s="3" customFormat="1" ht="35.1" customHeight="1">
      <c r="A9" s="64" t="str">
        <f>내역서!A115</f>
        <v xml:space="preserve">    04  기타공사</v>
      </c>
      <c r="B9" s="65"/>
      <c r="C9" s="4"/>
      <c r="D9" s="4"/>
      <c r="E9" s="8"/>
      <c r="F9" s="8">
        <f>내역서!F128</f>
        <v>0</v>
      </c>
      <c r="G9" s="8"/>
      <c r="H9" s="8">
        <f>내역서!H128</f>
        <v>0</v>
      </c>
      <c r="I9" s="8"/>
      <c r="J9" s="8">
        <f>내역서!J128</f>
        <v>0</v>
      </c>
      <c r="K9" s="8"/>
      <c r="L9" s="8">
        <f>F9+H9+J9</f>
        <v>0</v>
      </c>
      <c r="M9" s="65"/>
      <c r="N9" s="2"/>
      <c r="O9" s="2"/>
      <c r="P9" s="2"/>
      <c r="Q9" s="2"/>
      <c r="R9" s="14"/>
      <c r="S9" s="2"/>
      <c r="T9" s="15"/>
    </row>
    <row r="10" spans="1:20" s="3" customFormat="1" ht="35.1" customHeight="1">
      <c r="A10" s="72"/>
      <c r="B10" s="73"/>
      <c r="C10" s="4"/>
      <c r="D10" s="4"/>
      <c r="E10" s="8"/>
      <c r="F10" s="8"/>
      <c r="G10" s="8"/>
      <c r="H10" s="8"/>
      <c r="I10" s="8"/>
      <c r="J10" s="8"/>
      <c r="K10" s="8"/>
      <c r="L10" s="8"/>
      <c r="M10" s="73"/>
      <c r="N10" s="2"/>
      <c r="O10" s="2"/>
      <c r="P10" s="2"/>
      <c r="Q10" s="2"/>
      <c r="R10" s="14"/>
      <c r="S10" s="2"/>
      <c r="T10" s="15"/>
    </row>
    <row r="11" spans="1:20" s="3" customFormat="1" ht="35.1" customHeight="1">
      <c r="A11" s="72" t="str">
        <f>내역서!A132</f>
        <v xml:space="preserve">    00  폐 기 물 공 사</v>
      </c>
      <c r="B11" s="73"/>
      <c r="C11" s="4" t="s">
        <v>45</v>
      </c>
      <c r="D11" s="4">
        <v>1</v>
      </c>
      <c r="E11" s="8"/>
      <c r="F11" s="8">
        <f>내역서!F138</f>
        <v>0</v>
      </c>
      <c r="G11" s="8"/>
      <c r="H11" s="8"/>
      <c r="I11" s="8"/>
      <c r="J11" s="8"/>
      <c r="K11" s="8"/>
      <c r="L11" s="8"/>
      <c r="M11" s="73"/>
      <c r="N11" s="2"/>
      <c r="O11" s="2"/>
      <c r="P11" s="2"/>
      <c r="Q11" s="2"/>
      <c r="R11" s="14"/>
      <c r="S11" s="2"/>
      <c r="T11" s="15"/>
    </row>
    <row r="12" spans="1:20" s="3" customFormat="1" ht="35.1" customHeight="1">
      <c r="A12" s="58"/>
      <c r="B12" s="59"/>
      <c r="C12" s="4"/>
      <c r="D12" s="4"/>
      <c r="E12" s="8"/>
      <c r="F12" s="8"/>
      <c r="G12" s="8"/>
      <c r="H12" s="8"/>
      <c r="I12" s="8"/>
      <c r="J12" s="8"/>
      <c r="K12" s="8"/>
      <c r="L12" s="8"/>
      <c r="M12" s="59"/>
      <c r="N12" s="2"/>
      <c r="O12" s="2"/>
      <c r="P12" s="2"/>
      <c r="Q12" s="2"/>
      <c r="R12" s="14"/>
      <c r="S12" s="2"/>
      <c r="T12" s="15"/>
    </row>
    <row r="13" spans="1:20" s="3" customFormat="1" ht="35.1" customHeight="1">
      <c r="A13" s="58"/>
      <c r="B13" s="59"/>
      <c r="C13" s="4"/>
      <c r="D13" s="4"/>
      <c r="E13" s="8"/>
      <c r="F13" s="8"/>
      <c r="G13" s="8"/>
      <c r="H13" s="8"/>
      <c r="I13" s="8"/>
      <c r="J13" s="8"/>
      <c r="K13" s="8"/>
      <c r="L13" s="8"/>
      <c r="M13" s="59"/>
      <c r="N13" s="2"/>
      <c r="O13" s="2"/>
      <c r="P13" s="2"/>
      <c r="Q13" s="2"/>
      <c r="R13" s="14"/>
      <c r="S13" s="2"/>
      <c r="T13" s="15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8740157480314954" right="0" top="0.83" bottom="0.28000000000000003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A1:AV139"/>
  <sheetViews>
    <sheetView zoomScale="90" zoomScaleNormal="90" workbookViewId="0">
      <pane ySplit="3" topLeftCell="A4" activePane="bottomLeft" state="frozen"/>
      <selection activeCell="A97" sqref="A97"/>
      <selection pane="bottomLeft" activeCell="B121" sqref="B121"/>
    </sheetView>
  </sheetViews>
  <sheetFormatPr defaultRowHeight="16.5"/>
  <cols>
    <col min="1" max="2" width="30.625" style="3" customWidth="1"/>
    <col min="3" max="3" width="4.625" style="6" customWidth="1"/>
    <col min="4" max="4" width="8.625" style="61" customWidth="1"/>
    <col min="5" max="12" width="13.625" style="3" customWidth="1"/>
    <col min="13" max="13" width="12.625" style="3" customWidth="1"/>
    <col min="14" max="16384" width="9" style="3"/>
  </cols>
  <sheetData>
    <row r="1" spans="1:13" ht="30" customHeight="1">
      <c r="A1" s="128" t="s">
        <v>89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</row>
    <row r="2" spans="1:13" ht="30" customHeight="1">
      <c r="A2" s="129" t="s">
        <v>1</v>
      </c>
      <c r="B2" s="129" t="s">
        <v>2</v>
      </c>
      <c r="C2" s="129" t="s">
        <v>3</v>
      </c>
      <c r="D2" s="130" t="s">
        <v>4</v>
      </c>
      <c r="E2" s="129" t="s">
        <v>5</v>
      </c>
      <c r="F2" s="129"/>
      <c r="G2" s="129" t="s">
        <v>8</v>
      </c>
      <c r="H2" s="129"/>
      <c r="I2" s="129" t="s">
        <v>9</v>
      </c>
      <c r="J2" s="129"/>
      <c r="K2" s="129" t="s">
        <v>10</v>
      </c>
      <c r="L2" s="129"/>
      <c r="M2" s="129" t="s">
        <v>11</v>
      </c>
    </row>
    <row r="3" spans="1:13" ht="30" customHeight="1">
      <c r="A3" s="129"/>
      <c r="B3" s="129"/>
      <c r="C3" s="129"/>
      <c r="D3" s="130"/>
      <c r="E3" s="70" t="s">
        <v>6</v>
      </c>
      <c r="F3" s="70" t="s">
        <v>7</v>
      </c>
      <c r="G3" s="70" t="s">
        <v>6</v>
      </c>
      <c r="H3" s="70" t="s">
        <v>7</v>
      </c>
      <c r="I3" s="70" t="s">
        <v>6</v>
      </c>
      <c r="J3" s="70" t="s">
        <v>7</v>
      </c>
      <c r="K3" s="70" t="s">
        <v>6</v>
      </c>
      <c r="L3" s="70" t="s">
        <v>7</v>
      </c>
      <c r="M3" s="129"/>
    </row>
    <row r="4" spans="1:13" ht="30" customHeight="1">
      <c r="A4" s="7" t="s">
        <v>117</v>
      </c>
      <c r="B4" s="7"/>
      <c r="C4" s="70"/>
      <c r="D4" s="71"/>
      <c r="E4" s="70"/>
      <c r="F4" s="70"/>
      <c r="G4" s="70"/>
      <c r="H4" s="70"/>
      <c r="I4" s="70"/>
      <c r="J4" s="70"/>
      <c r="K4" s="70"/>
      <c r="L4" s="70"/>
      <c r="M4" s="70"/>
    </row>
    <row r="5" spans="1:13" ht="30" customHeight="1">
      <c r="A5" s="72" t="s">
        <v>110</v>
      </c>
      <c r="B5" s="72"/>
      <c r="C5" s="4"/>
      <c r="D5" s="62"/>
      <c r="E5" s="72"/>
      <c r="F5" s="72"/>
      <c r="G5" s="72"/>
      <c r="H5" s="72"/>
      <c r="I5" s="72"/>
      <c r="J5" s="72"/>
      <c r="K5" s="72"/>
      <c r="L5" s="72"/>
      <c r="M5" s="72"/>
    </row>
    <row r="6" spans="1:13" ht="30" customHeight="1">
      <c r="A6" s="72" t="s">
        <v>37</v>
      </c>
      <c r="B6" s="72" t="s">
        <v>54</v>
      </c>
      <c r="C6" s="4" t="s">
        <v>35</v>
      </c>
      <c r="D6" s="62">
        <v>200</v>
      </c>
      <c r="E6" s="8"/>
      <c r="F6" s="8">
        <f t="shared" ref="F6:F32" si="0">TRUNC(E6*D6, 0)</f>
        <v>0</v>
      </c>
      <c r="G6" s="8"/>
      <c r="H6" s="8">
        <f t="shared" ref="H6:H32" si="1">TRUNC(G6*D6, 0)</f>
        <v>0</v>
      </c>
      <c r="I6" s="8"/>
      <c r="J6" s="8">
        <f t="shared" ref="J6:J32" si="2">TRUNC(I6*D6, 0)</f>
        <v>0</v>
      </c>
      <c r="K6" s="8">
        <f t="shared" ref="K6:K32" si="3">TRUNC(E6+G6+I6, 0)</f>
        <v>0</v>
      </c>
      <c r="L6" s="8">
        <f t="shared" ref="L6:L33" si="4">TRUNC(F6+H6+J6, 0)</f>
        <v>0</v>
      </c>
      <c r="M6" s="72"/>
    </row>
    <row r="7" spans="1:13" ht="30" customHeight="1">
      <c r="A7" s="72" t="s">
        <v>91</v>
      </c>
      <c r="B7" s="72"/>
      <c r="C7" s="4" t="s">
        <v>35</v>
      </c>
      <c r="D7" s="62">
        <v>60</v>
      </c>
      <c r="E7" s="8"/>
      <c r="F7" s="8">
        <f t="shared" si="0"/>
        <v>0</v>
      </c>
      <c r="G7" s="8"/>
      <c r="H7" s="8">
        <f t="shared" si="1"/>
        <v>0</v>
      </c>
      <c r="I7" s="8"/>
      <c r="J7" s="8">
        <f t="shared" si="2"/>
        <v>0</v>
      </c>
      <c r="K7" s="8">
        <f t="shared" si="3"/>
        <v>0</v>
      </c>
      <c r="L7" s="8">
        <f t="shared" si="4"/>
        <v>0</v>
      </c>
      <c r="M7" s="72"/>
    </row>
    <row r="8" spans="1:13" ht="30" customHeight="1">
      <c r="A8" s="68" t="s">
        <v>171</v>
      </c>
      <c r="B8" s="68" t="s">
        <v>177</v>
      </c>
      <c r="C8" s="69" t="s">
        <v>35</v>
      </c>
      <c r="D8" s="62">
        <v>17</v>
      </c>
      <c r="E8" s="8"/>
      <c r="F8" s="8">
        <f>TRUNC(E8*D8, 0)</f>
        <v>0</v>
      </c>
      <c r="G8" s="8"/>
      <c r="H8" s="8">
        <f>TRUNC(G8*D8, 0)</f>
        <v>0</v>
      </c>
      <c r="I8" s="8"/>
      <c r="J8" s="8">
        <f>TRUNC(I8*D8, 0)</f>
        <v>0</v>
      </c>
      <c r="K8" s="8">
        <f>TRUNC(E8+G8+I8, 0)</f>
        <v>0</v>
      </c>
      <c r="L8" s="8">
        <f>TRUNC(F8+H8+J8, 0)</f>
        <v>0</v>
      </c>
      <c r="M8" s="72"/>
    </row>
    <row r="9" spans="1:13" ht="30" customHeight="1">
      <c r="A9" s="72" t="s">
        <v>92</v>
      </c>
      <c r="B9" s="72"/>
      <c r="C9" s="4" t="s">
        <v>35</v>
      </c>
      <c r="D9" s="62">
        <v>22</v>
      </c>
      <c r="E9" s="8"/>
      <c r="F9" s="8">
        <f t="shared" si="0"/>
        <v>0</v>
      </c>
      <c r="G9" s="8"/>
      <c r="H9" s="8">
        <f t="shared" si="1"/>
        <v>0</v>
      </c>
      <c r="I9" s="8"/>
      <c r="J9" s="8">
        <f t="shared" si="2"/>
        <v>0</v>
      </c>
      <c r="K9" s="8">
        <f t="shared" si="3"/>
        <v>0</v>
      </c>
      <c r="L9" s="8">
        <f t="shared" si="4"/>
        <v>0</v>
      </c>
      <c r="M9" s="72"/>
    </row>
    <row r="10" spans="1:13" ht="30" customHeight="1">
      <c r="A10" s="68" t="s">
        <v>164</v>
      </c>
      <c r="B10" s="68"/>
      <c r="C10" s="4" t="s">
        <v>35</v>
      </c>
      <c r="D10" s="4">
        <v>15</v>
      </c>
      <c r="E10" s="8"/>
      <c r="F10" s="8">
        <f t="shared" ref="F10" si="5">TRUNC(E10*D10, 0)</f>
        <v>0</v>
      </c>
      <c r="G10" s="8"/>
      <c r="H10" s="8">
        <f t="shared" ref="H10" si="6">TRUNC(G10*D10, 0)</f>
        <v>0</v>
      </c>
      <c r="I10" s="8"/>
      <c r="J10" s="8">
        <f t="shared" ref="J10" si="7">TRUNC(I10*D10, 0)</f>
        <v>0</v>
      </c>
      <c r="K10" s="8">
        <f t="shared" ref="K10" si="8">TRUNC(E10+G10+I10, 0)</f>
        <v>0</v>
      </c>
      <c r="L10" s="8">
        <f t="shared" ref="L10" si="9">TRUNC(F10+H10+J10, 0)</f>
        <v>0</v>
      </c>
      <c r="M10" s="72"/>
    </row>
    <row r="11" spans="1:13" ht="30" customHeight="1">
      <c r="A11" s="68" t="s">
        <v>166</v>
      </c>
      <c r="B11" s="68" t="s">
        <v>242</v>
      </c>
      <c r="C11" s="69" t="s">
        <v>157</v>
      </c>
      <c r="D11" s="62">
        <v>120</v>
      </c>
      <c r="E11" s="8"/>
      <c r="F11" s="8">
        <f>TRUNC(E11*D11, 0)</f>
        <v>0</v>
      </c>
      <c r="G11" s="8"/>
      <c r="H11" s="8">
        <f>TRUNC(G11*D11, 0)</f>
        <v>0</v>
      </c>
      <c r="I11" s="8"/>
      <c r="J11" s="8">
        <f>TRUNC(I11*D11, 0)</f>
        <v>0</v>
      </c>
      <c r="K11" s="8">
        <f>TRUNC(E11+G11+I11, 0)</f>
        <v>0</v>
      </c>
      <c r="L11" s="8">
        <f>TRUNC(F11+H11+J11, 0)</f>
        <v>0</v>
      </c>
      <c r="M11" s="72"/>
    </row>
    <row r="12" spans="1:13" ht="30" customHeight="1">
      <c r="A12" s="68" t="s">
        <v>178</v>
      </c>
      <c r="B12" s="68"/>
      <c r="C12" s="4" t="s">
        <v>35</v>
      </c>
      <c r="D12" s="82">
        <v>43</v>
      </c>
      <c r="E12" s="8"/>
      <c r="F12" s="8">
        <f t="shared" ref="F12" si="10">TRUNC(E12*D12, 0)</f>
        <v>0</v>
      </c>
      <c r="G12" s="8"/>
      <c r="H12" s="8">
        <f t="shared" ref="H12" si="11">TRUNC(G12*D12, 0)</f>
        <v>0</v>
      </c>
      <c r="I12" s="8"/>
      <c r="J12" s="8">
        <f t="shared" ref="J12" si="12">TRUNC(I12*D12, 0)</f>
        <v>0</v>
      </c>
      <c r="K12" s="8">
        <f t="shared" ref="K12" si="13">TRUNC(E12+G12+I12, 0)</f>
        <v>0</v>
      </c>
      <c r="L12" s="8">
        <f t="shared" ref="L12" si="14">TRUNC(F12+H12+J12, 0)</f>
        <v>0</v>
      </c>
      <c r="M12" s="72"/>
    </row>
    <row r="13" spans="1:13" ht="30" customHeight="1">
      <c r="A13" s="68" t="s">
        <v>165</v>
      </c>
      <c r="B13" s="68"/>
      <c r="C13" s="69" t="s">
        <v>157</v>
      </c>
      <c r="D13" s="62">
        <v>58</v>
      </c>
      <c r="E13" s="8"/>
      <c r="F13" s="8">
        <f t="shared" ref="F13:F14" si="15">TRUNC(E13*D13, 0)</f>
        <v>0</v>
      </c>
      <c r="G13" s="8"/>
      <c r="H13" s="8">
        <f t="shared" ref="H13:H14" si="16">TRUNC(G13*D13, 0)</f>
        <v>0</v>
      </c>
      <c r="I13" s="8"/>
      <c r="J13" s="8">
        <f t="shared" ref="J13:J14" si="17">TRUNC(I13*D13, 0)</f>
        <v>0</v>
      </c>
      <c r="K13" s="8">
        <f t="shared" ref="K13:K14" si="18">TRUNC(E13+G13+I13, 0)</f>
        <v>0</v>
      </c>
      <c r="L13" s="8">
        <f t="shared" ref="L13:L14" si="19">TRUNC(F13+H13+J13, 0)</f>
        <v>0</v>
      </c>
      <c r="M13" s="72"/>
    </row>
    <row r="14" spans="1:13" ht="30" customHeight="1">
      <c r="A14" s="68" t="s">
        <v>160</v>
      </c>
      <c r="B14" s="68"/>
      <c r="C14" s="69" t="s">
        <v>157</v>
      </c>
      <c r="D14" s="62">
        <v>170</v>
      </c>
      <c r="E14" s="8"/>
      <c r="F14" s="8">
        <f t="shared" si="15"/>
        <v>0</v>
      </c>
      <c r="G14" s="8"/>
      <c r="H14" s="8">
        <f t="shared" si="16"/>
        <v>0</v>
      </c>
      <c r="I14" s="8"/>
      <c r="J14" s="8">
        <f t="shared" si="17"/>
        <v>0</v>
      </c>
      <c r="K14" s="8">
        <f t="shared" si="18"/>
        <v>0</v>
      </c>
      <c r="L14" s="8">
        <f t="shared" si="19"/>
        <v>0</v>
      </c>
      <c r="M14" s="72"/>
    </row>
    <row r="15" spans="1:13" ht="30" customHeight="1">
      <c r="A15" s="68" t="s">
        <v>88</v>
      </c>
      <c r="B15" s="68" t="s">
        <v>243</v>
      </c>
      <c r="C15" s="69" t="s">
        <v>172</v>
      </c>
      <c r="D15" s="62">
        <v>10.3</v>
      </c>
      <c r="E15" s="8"/>
      <c r="F15" s="8">
        <f t="shared" ref="F15" si="20">TRUNC(E15*D15, 0)</f>
        <v>0</v>
      </c>
      <c r="G15" s="8"/>
      <c r="H15" s="8">
        <f t="shared" ref="H15" si="21">TRUNC(G15*D15, 0)</f>
        <v>0</v>
      </c>
      <c r="I15" s="8"/>
      <c r="J15" s="8">
        <f t="shared" ref="J15" si="22">TRUNC(I15*D15, 0)</f>
        <v>0</v>
      </c>
      <c r="K15" s="8">
        <f t="shared" ref="K15" si="23">TRUNC(E15+G15+I15, 0)</f>
        <v>0</v>
      </c>
      <c r="L15" s="8">
        <f t="shared" ref="L15" si="24">TRUNC(F15+H15+J15, 0)</f>
        <v>0</v>
      </c>
      <c r="M15" s="72"/>
    </row>
    <row r="16" spans="1:13" ht="30" customHeight="1">
      <c r="A16" s="68" t="s">
        <v>173</v>
      </c>
      <c r="B16" s="68" t="s">
        <v>174</v>
      </c>
      <c r="C16" s="69" t="s">
        <v>172</v>
      </c>
      <c r="D16" s="62">
        <v>4.2</v>
      </c>
      <c r="E16" s="8"/>
      <c r="F16" s="8">
        <f t="shared" si="0"/>
        <v>0</v>
      </c>
      <c r="G16" s="8"/>
      <c r="H16" s="8">
        <f t="shared" si="1"/>
        <v>0</v>
      </c>
      <c r="I16" s="8"/>
      <c r="J16" s="8">
        <f t="shared" si="2"/>
        <v>0</v>
      </c>
      <c r="K16" s="8">
        <f t="shared" si="3"/>
        <v>0</v>
      </c>
      <c r="L16" s="8">
        <f t="shared" si="4"/>
        <v>0</v>
      </c>
      <c r="M16" s="72"/>
    </row>
    <row r="17" spans="1:13" ht="30" customHeight="1">
      <c r="A17" s="68" t="s">
        <v>175</v>
      </c>
      <c r="B17" s="68" t="s">
        <v>245</v>
      </c>
      <c r="C17" s="69" t="s">
        <v>161</v>
      </c>
      <c r="D17" s="62">
        <v>3</v>
      </c>
      <c r="E17" s="8"/>
      <c r="F17" s="8">
        <f t="shared" ref="F17:F22" si="25">TRUNC(E17*D17, 0)</f>
        <v>0</v>
      </c>
      <c r="G17" s="8"/>
      <c r="H17" s="8">
        <f t="shared" ref="H17:H22" si="26">TRUNC(G17*D17, 0)</f>
        <v>0</v>
      </c>
      <c r="I17" s="8"/>
      <c r="J17" s="8">
        <f t="shared" ref="J17:J22" si="27">TRUNC(I17*D17, 0)</f>
        <v>0</v>
      </c>
      <c r="K17" s="8">
        <f t="shared" ref="K17:K22" si="28">TRUNC(E17+G17+I17, 0)</f>
        <v>0</v>
      </c>
      <c r="L17" s="8">
        <f t="shared" ref="L17:L22" si="29">TRUNC(F17+H17+J17, 0)</f>
        <v>0</v>
      </c>
      <c r="M17" s="72"/>
    </row>
    <row r="18" spans="1:13" ht="30" customHeight="1">
      <c r="A18" s="72" t="s">
        <v>167</v>
      </c>
      <c r="B18" s="72" t="s">
        <v>168</v>
      </c>
      <c r="C18" s="4" t="s">
        <v>46</v>
      </c>
      <c r="D18" s="62">
        <v>2</v>
      </c>
      <c r="E18" s="8"/>
      <c r="F18" s="8">
        <f>TRUNC(E18*D18, 0)</f>
        <v>0</v>
      </c>
      <c r="G18" s="8"/>
      <c r="H18" s="8">
        <f>TRUNC(G18*D18, 0)</f>
        <v>0</v>
      </c>
      <c r="I18" s="8"/>
      <c r="J18" s="8">
        <f>TRUNC(I18*D18, 0)</f>
        <v>0</v>
      </c>
      <c r="K18" s="8">
        <f t="shared" ref="K18:L20" si="30">TRUNC(E18+G18+I18, 0)</f>
        <v>0</v>
      </c>
      <c r="L18" s="8">
        <f t="shared" si="30"/>
        <v>0</v>
      </c>
      <c r="M18" s="72"/>
    </row>
    <row r="19" spans="1:13" ht="30" customHeight="1">
      <c r="A19" s="72" t="s">
        <v>167</v>
      </c>
      <c r="B19" s="72" t="s">
        <v>169</v>
      </c>
      <c r="C19" s="4" t="s">
        <v>46</v>
      </c>
      <c r="D19" s="62">
        <v>2</v>
      </c>
      <c r="E19" s="8"/>
      <c r="F19" s="8">
        <f>TRUNC(E19*D19, 0)</f>
        <v>0</v>
      </c>
      <c r="G19" s="8"/>
      <c r="H19" s="8">
        <f>TRUNC(G19*D19, 0)</f>
        <v>0</v>
      </c>
      <c r="I19" s="8"/>
      <c r="J19" s="8">
        <f>TRUNC(I19*D19, 0)</f>
        <v>0</v>
      </c>
      <c r="K19" s="8">
        <f t="shared" si="30"/>
        <v>0</v>
      </c>
      <c r="L19" s="8">
        <f t="shared" si="30"/>
        <v>0</v>
      </c>
      <c r="M19" s="72"/>
    </row>
    <row r="20" spans="1:13" ht="30" customHeight="1">
      <c r="A20" s="72" t="s">
        <v>170</v>
      </c>
      <c r="B20" s="72"/>
      <c r="C20" s="4" t="s">
        <v>46</v>
      </c>
      <c r="D20" s="62">
        <v>1</v>
      </c>
      <c r="E20" s="8"/>
      <c r="F20" s="8">
        <f>TRUNC(E20*D20, 0)</f>
        <v>0</v>
      </c>
      <c r="G20" s="8"/>
      <c r="H20" s="8">
        <f>TRUNC(G20*D20, 0)</f>
        <v>0</v>
      </c>
      <c r="I20" s="8"/>
      <c r="J20" s="8">
        <f>TRUNC(I20*D20, 0)</f>
        <v>0</v>
      </c>
      <c r="K20" s="8">
        <f t="shared" si="30"/>
        <v>0</v>
      </c>
      <c r="L20" s="8">
        <f t="shared" si="30"/>
        <v>0</v>
      </c>
      <c r="M20" s="72"/>
    </row>
    <row r="21" spans="1:13" ht="30" customHeight="1">
      <c r="A21" s="68" t="s">
        <v>162</v>
      </c>
      <c r="B21" s="68"/>
      <c r="C21" s="69" t="s">
        <v>161</v>
      </c>
      <c r="D21" s="62">
        <v>2</v>
      </c>
      <c r="E21" s="8"/>
      <c r="F21" s="8">
        <f t="shared" si="25"/>
        <v>0</v>
      </c>
      <c r="G21" s="8"/>
      <c r="H21" s="8">
        <f t="shared" si="26"/>
        <v>0</v>
      </c>
      <c r="I21" s="8"/>
      <c r="J21" s="8">
        <f t="shared" si="27"/>
        <v>0</v>
      </c>
      <c r="K21" s="8">
        <f t="shared" si="28"/>
        <v>0</v>
      </c>
      <c r="L21" s="8">
        <f t="shared" si="29"/>
        <v>0</v>
      </c>
      <c r="M21" s="72"/>
    </row>
    <row r="22" spans="1:13" ht="30" customHeight="1">
      <c r="A22" s="68" t="s">
        <v>163</v>
      </c>
      <c r="B22" s="68"/>
      <c r="C22" s="69" t="s">
        <v>161</v>
      </c>
      <c r="D22" s="62">
        <v>1</v>
      </c>
      <c r="E22" s="8"/>
      <c r="F22" s="8">
        <f t="shared" si="25"/>
        <v>0</v>
      </c>
      <c r="G22" s="8"/>
      <c r="H22" s="8">
        <f t="shared" si="26"/>
        <v>0</v>
      </c>
      <c r="I22" s="8"/>
      <c r="J22" s="8">
        <f t="shared" si="27"/>
        <v>0</v>
      </c>
      <c r="K22" s="8">
        <f t="shared" si="28"/>
        <v>0</v>
      </c>
      <c r="L22" s="8">
        <f t="shared" si="29"/>
        <v>0</v>
      </c>
      <c r="M22" s="72"/>
    </row>
    <row r="23" spans="1:13" ht="30" customHeight="1">
      <c r="A23" s="72" t="s">
        <v>111</v>
      </c>
      <c r="B23" s="19" t="s">
        <v>176</v>
      </c>
      <c r="C23" s="4" t="s">
        <v>47</v>
      </c>
      <c r="D23" s="62">
        <v>0.2</v>
      </c>
      <c r="E23" s="8"/>
      <c r="F23" s="8">
        <f t="shared" ref="F23" si="31">TRUNC(E23*D23, 0)</f>
        <v>0</v>
      </c>
      <c r="G23" s="8"/>
      <c r="H23" s="8">
        <f t="shared" ref="H23" si="32">TRUNC(G23*D23, 0)</f>
        <v>0</v>
      </c>
      <c r="I23" s="8"/>
      <c r="J23" s="8">
        <f t="shared" ref="J23" si="33">TRUNC(I23*D23, 0)</f>
        <v>0</v>
      </c>
      <c r="K23" s="8">
        <f t="shared" ref="K23" si="34">TRUNC(E23+G23+I23, 0)</f>
        <v>0</v>
      </c>
      <c r="L23" s="8">
        <f t="shared" ref="L23" si="35">TRUNC(F23+H23+J23, 0)</f>
        <v>0</v>
      </c>
      <c r="M23" s="72"/>
    </row>
    <row r="24" spans="1:13" ht="30" customHeight="1">
      <c r="A24" s="72" t="s">
        <v>109</v>
      </c>
      <c r="B24" s="19" t="s">
        <v>176</v>
      </c>
      <c r="C24" s="4" t="s">
        <v>47</v>
      </c>
      <c r="D24" s="62">
        <v>3.3</v>
      </c>
      <c r="E24" s="8"/>
      <c r="F24" s="8">
        <f t="shared" si="0"/>
        <v>0</v>
      </c>
      <c r="G24" s="8"/>
      <c r="H24" s="8">
        <f t="shared" si="1"/>
        <v>0</v>
      </c>
      <c r="I24" s="8"/>
      <c r="J24" s="8">
        <f t="shared" si="2"/>
        <v>0</v>
      </c>
      <c r="K24" s="8">
        <f t="shared" si="3"/>
        <v>0</v>
      </c>
      <c r="L24" s="8">
        <f t="shared" si="4"/>
        <v>0</v>
      </c>
      <c r="M24" s="72"/>
    </row>
    <row r="25" spans="1:13" ht="30" customHeight="1">
      <c r="A25" s="97" t="s">
        <v>276</v>
      </c>
      <c r="B25" s="72"/>
      <c r="C25" s="4" t="s">
        <v>35</v>
      </c>
      <c r="D25" s="62">
        <v>89</v>
      </c>
      <c r="E25" s="8"/>
      <c r="F25" s="8">
        <f t="shared" si="0"/>
        <v>0</v>
      </c>
      <c r="G25" s="8"/>
      <c r="H25" s="8">
        <f t="shared" si="1"/>
        <v>0</v>
      </c>
      <c r="I25" s="8"/>
      <c r="J25" s="8">
        <f t="shared" si="2"/>
        <v>0</v>
      </c>
      <c r="K25" s="8">
        <f t="shared" si="3"/>
        <v>0</v>
      </c>
      <c r="L25" s="8">
        <f t="shared" si="4"/>
        <v>0</v>
      </c>
      <c r="M25" s="72"/>
    </row>
    <row r="26" spans="1:13" ht="30" customHeight="1">
      <c r="A26" s="72" t="s">
        <v>108</v>
      </c>
      <c r="B26" s="72"/>
      <c r="C26" s="4" t="s">
        <v>35</v>
      </c>
      <c r="D26" s="62">
        <v>4</v>
      </c>
      <c r="E26" s="8"/>
      <c r="F26" s="8">
        <f t="shared" si="0"/>
        <v>0</v>
      </c>
      <c r="G26" s="8"/>
      <c r="H26" s="8">
        <f t="shared" si="1"/>
        <v>0</v>
      </c>
      <c r="I26" s="8"/>
      <c r="J26" s="8">
        <f t="shared" si="2"/>
        <v>0</v>
      </c>
      <c r="K26" s="8">
        <f t="shared" si="3"/>
        <v>0</v>
      </c>
      <c r="L26" s="8">
        <f t="shared" si="4"/>
        <v>0</v>
      </c>
      <c r="M26" s="72"/>
    </row>
    <row r="27" spans="1:13" ht="30" customHeight="1">
      <c r="A27" s="72" t="s">
        <v>107</v>
      </c>
      <c r="B27" s="72"/>
      <c r="C27" s="4" t="s">
        <v>35</v>
      </c>
      <c r="D27" s="62">
        <v>12.8</v>
      </c>
      <c r="E27" s="8"/>
      <c r="F27" s="8">
        <f t="shared" si="0"/>
        <v>0</v>
      </c>
      <c r="G27" s="8"/>
      <c r="H27" s="8">
        <f t="shared" si="1"/>
        <v>0</v>
      </c>
      <c r="I27" s="8"/>
      <c r="J27" s="8">
        <f t="shared" si="2"/>
        <v>0</v>
      </c>
      <c r="K27" s="8">
        <f t="shared" si="3"/>
        <v>0</v>
      </c>
      <c r="L27" s="8">
        <f t="shared" si="4"/>
        <v>0</v>
      </c>
      <c r="M27" s="72"/>
    </row>
    <row r="28" spans="1:13" ht="30" customHeight="1">
      <c r="A28" s="68" t="s">
        <v>158</v>
      </c>
      <c r="B28" s="68" t="s">
        <v>159</v>
      </c>
      <c r="C28" s="69" t="s">
        <v>157</v>
      </c>
      <c r="D28" s="62">
        <v>182</v>
      </c>
      <c r="E28" s="8"/>
      <c r="F28" s="8">
        <f>TRUNC(E28*D28, 0)</f>
        <v>0</v>
      </c>
      <c r="G28" s="8"/>
      <c r="H28" s="8">
        <f>TRUNC(G28*D28, 0)</f>
        <v>0</v>
      </c>
      <c r="I28" s="8"/>
      <c r="J28" s="8">
        <f>TRUNC(I28*D28, 0)</f>
        <v>0</v>
      </c>
      <c r="K28" s="8">
        <f>TRUNC(E28+G28+I28, 0)</f>
        <v>0</v>
      </c>
      <c r="L28" s="8">
        <f>TRUNC(F28+H28+J28, 0)</f>
        <v>0</v>
      </c>
      <c r="M28" s="72"/>
    </row>
    <row r="29" spans="1:13" ht="30" customHeight="1">
      <c r="A29" s="72" t="s">
        <v>106</v>
      </c>
      <c r="B29" s="72"/>
      <c r="C29" s="4" t="s">
        <v>35</v>
      </c>
      <c r="D29" s="62">
        <v>2.7</v>
      </c>
      <c r="E29" s="8"/>
      <c r="F29" s="8">
        <f t="shared" si="0"/>
        <v>0</v>
      </c>
      <c r="G29" s="8"/>
      <c r="H29" s="8">
        <f t="shared" si="1"/>
        <v>0</v>
      </c>
      <c r="I29" s="8"/>
      <c r="J29" s="8">
        <f t="shared" si="2"/>
        <v>0</v>
      </c>
      <c r="K29" s="8">
        <f t="shared" si="3"/>
        <v>0</v>
      </c>
      <c r="L29" s="8">
        <f t="shared" si="4"/>
        <v>0</v>
      </c>
      <c r="M29" s="72"/>
    </row>
    <row r="30" spans="1:13" ht="30" customHeight="1">
      <c r="A30" s="72" t="s">
        <v>179</v>
      </c>
      <c r="B30" s="26"/>
      <c r="C30" s="4" t="s">
        <v>172</v>
      </c>
      <c r="D30" s="62">
        <v>6.3</v>
      </c>
      <c r="E30" s="8"/>
      <c r="F30" s="8">
        <f t="shared" si="0"/>
        <v>0</v>
      </c>
      <c r="G30" s="8"/>
      <c r="H30" s="8">
        <f t="shared" si="1"/>
        <v>0</v>
      </c>
      <c r="I30" s="8"/>
      <c r="J30" s="8">
        <f t="shared" si="2"/>
        <v>0</v>
      </c>
      <c r="K30" s="8">
        <f t="shared" si="3"/>
        <v>0</v>
      </c>
      <c r="L30" s="8">
        <f t="shared" si="4"/>
        <v>0</v>
      </c>
      <c r="M30" s="72"/>
    </row>
    <row r="31" spans="1:13" ht="30" customHeight="1">
      <c r="A31" s="72"/>
      <c r="B31" s="72"/>
      <c r="C31" s="4"/>
      <c r="D31" s="62"/>
      <c r="E31" s="8"/>
      <c r="F31" s="8">
        <f t="shared" si="0"/>
        <v>0</v>
      </c>
      <c r="G31" s="8"/>
      <c r="H31" s="8">
        <f t="shared" si="1"/>
        <v>0</v>
      </c>
      <c r="I31" s="8"/>
      <c r="J31" s="8">
        <f t="shared" si="2"/>
        <v>0</v>
      </c>
      <c r="K31" s="8">
        <f t="shared" si="3"/>
        <v>0</v>
      </c>
      <c r="L31" s="8">
        <f t="shared" si="4"/>
        <v>0</v>
      </c>
      <c r="M31" s="72"/>
    </row>
    <row r="32" spans="1:13" ht="30" hidden="1" customHeight="1">
      <c r="A32" s="72"/>
      <c r="B32" s="72"/>
      <c r="C32" s="4"/>
      <c r="D32" s="62"/>
      <c r="E32" s="8"/>
      <c r="F32" s="8">
        <f t="shared" si="0"/>
        <v>0</v>
      </c>
      <c r="G32" s="8"/>
      <c r="H32" s="8">
        <f t="shared" si="1"/>
        <v>0</v>
      </c>
      <c r="I32" s="8"/>
      <c r="J32" s="8">
        <f t="shared" si="2"/>
        <v>0</v>
      </c>
      <c r="K32" s="8">
        <f t="shared" si="3"/>
        <v>0</v>
      </c>
      <c r="L32" s="8">
        <f t="shared" si="4"/>
        <v>0</v>
      </c>
      <c r="M32" s="72"/>
    </row>
    <row r="33" spans="1:13" ht="30" customHeight="1">
      <c r="A33" s="72" t="s">
        <v>53</v>
      </c>
      <c r="B33" s="72"/>
      <c r="C33" s="4"/>
      <c r="D33" s="62"/>
      <c r="E33" s="72"/>
      <c r="F33" s="8">
        <f>SUM(F6:F32)</f>
        <v>0</v>
      </c>
      <c r="G33" s="72"/>
      <c r="H33" s="8">
        <f>SUM(H6:H32)</f>
        <v>0</v>
      </c>
      <c r="I33" s="72"/>
      <c r="J33" s="8">
        <f>SUM(J6:J32)</f>
        <v>0</v>
      </c>
      <c r="K33" s="72"/>
      <c r="L33" s="8">
        <f t="shared" si="4"/>
        <v>0</v>
      </c>
      <c r="M33" s="72"/>
    </row>
    <row r="34" spans="1:13" ht="30" customHeight="1">
      <c r="A34" s="72"/>
      <c r="B34" s="72"/>
      <c r="C34" s="4"/>
      <c r="D34" s="62"/>
      <c r="E34" s="72"/>
      <c r="F34" s="72"/>
      <c r="G34" s="72"/>
      <c r="H34" s="72"/>
      <c r="I34" s="72"/>
      <c r="J34" s="72"/>
      <c r="K34" s="72"/>
      <c r="L34" s="72"/>
      <c r="M34" s="72"/>
    </row>
    <row r="35" spans="1:13" ht="30" customHeight="1">
      <c r="A35" s="73" t="s">
        <v>105</v>
      </c>
      <c r="B35" s="72"/>
      <c r="C35" s="4"/>
      <c r="D35" s="62"/>
      <c r="E35" s="72"/>
      <c r="F35" s="72"/>
      <c r="G35" s="72"/>
      <c r="H35" s="72"/>
      <c r="I35" s="72"/>
      <c r="J35" s="72"/>
      <c r="K35" s="72"/>
      <c r="L35" s="72"/>
      <c r="M35" s="72"/>
    </row>
    <row r="36" spans="1:13" ht="30" customHeight="1">
      <c r="A36" s="72" t="s">
        <v>219</v>
      </c>
      <c r="B36" s="72" t="s">
        <v>247</v>
      </c>
      <c r="C36" s="4" t="s">
        <v>220</v>
      </c>
      <c r="D36" s="62">
        <v>7.8</v>
      </c>
      <c r="E36" s="8"/>
      <c r="F36" s="8">
        <f t="shared" ref="F36:F41" si="36">TRUNC(E36*D36, 0)</f>
        <v>0</v>
      </c>
      <c r="G36" s="8"/>
      <c r="H36" s="8">
        <f t="shared" ref="H36:H41" si="37">TRUNC(G36*D36, 0)</f>
        <v>0</v>
      </c>
      <c r="I36" s="8"/>
      <c r="J36" s="8">
        <f t="shared" ref="J36:J41" si="38">TRUNC(I36*D36, 0)</f>
        <v>0</v>
      </c>
      <c r="K36" s="8">
        <f t="shared" ref="K36:L41" si="39">TRUNC(E36+G36+I36, 0)</f>
        <v>0</v>
      </c>
      <c r="L36" s="8">
        <f t="shared" si="39"/>
        <v>0</v>
      </c>
      <c r="M36" s="72"/>
    </row>
    <row r="37" spans="1:13" s="55" customFormat="1" ht="35.1" customHeight="1">
      <c r="A37" s="54" t="s">
        <v>221</v>
      </c>
      <c r="B37" s="19" t="s">
        <v>246</v>
      </c>
      <c r="C37" s="4" t="s">
        <v>222</v>
      </c>
      <c r="D37" s="63">
        <v>3.6</v>
      </c>
      <c r="E37" s="8"/>
      <c r="F37" s="8">
        <f t="shared" si="36"/>
        <v>0</v>
      </c>
      <c r="G37" s="8"/>
      <c r="H37" s="8">
        <f t="shared" si="37"/>
        <v>0</v>
      </c>
      <c r="I37" s="75"/>
      <c r="J37" s="8">
        <f t="shared" si="38"/>
        <v>0</v>
      </c>
      <c r="K37" s="8">
        <f t="shared" si="39"/>
        <v>0</v>
      </c>
      <c r="L37" s="8">
        <f t="shared" si="39"/>
        <v>0</v>
      </c>
      <c r="M37" s="25"/>
    </row>
    <row r="38" spans="1:13" ht="30" customHeight="1">
      <c r="A38" s="72" t="s">
        <v>223</v>
      </c>
      <c r="B38" s="72" t="s">
        <v>247</v>
      </c>
      <c r="C38" s="4" t="s">
        <v>220</v>
      </c>
      <c r="D38" s="62">
        <v>4.2</v>
      </c>
      <c r="E38" s="8"/>
      <c r="F38" s="8">
        <f t="shared" si="36"/>
        <v>0</v>
      </c>
      <c r="G38" s="8"/>
      <c r="H38" s="8">
        <f t="shared" si="37"/>
        <v>0</v>
      </c>
      <c r="I38" s="8"/>
      <c r="J38" s="8">
        <f t="shared" si="38"/>
        <v>0</v>
      </c>
      <c r="K38" s="8">
        <f t="shared" si="39"/>
        <v>0</v>
      </c>
      <c r="L38" s="8">
        <f t="shared" si="39"/>
        <v>0</v>
      </c>
      <c r="M38" s="72"/>
    </row>
    <row r="39" spans="1:13" ht="30" customHeight="1">
      <c r="A39" s="72" t="s">
        <v>224</v>
      </c>
      <c r="B39" s="72"/>
      <c r="C39" s="4" t="s">
        <v>225</v>
      </c>
      <c r="D39" s="62">
        <v>280</v>
      </c>
      <c r="E39" s="8"/>
      <c r="F39" s="8">
        <f t="shared" si="36"/>
        <v>0</v>
      </c>
      <c r="G39" s="8"/>
      <c r="H39" s="8">
        <f t="shared" si="37"/>
        <v>0</v>
      </c>
      <c r="I39" s="8"/>
      <c r="J39" s="8">
        <f t="shared" si="38"/>
        <v>0</v>
      </c>
      <c r="K39" s="8">
        <f t="shared" si="39"/>
        <v>0</v>
      </c>
      <c r="L39" s="8">
        <f t="shared" si="39"/>
        <v>0</v>
      </c>
      <c r="M39" s="72"/>
    </row>
    <row r="40" spans="1:13" ht="30" customHeight="1">
      <c r="A40" s="72" t="s">
        <v>226</v>
      </c>
      <c r="B40" s="72" t="s">
        <v>227</v>
      </c>
      <c r="C40" s="4" t="s">
        <v>228</v>
      </c>
      <c r="D40" s="62">
        <v>11</v>
      </c>
      <c r="E40" s="8"/>
      <c r="F40" s="8">
        <f t="shared" si="36"/>
        <v>0</v>
      </c>
      <c r="G40" s="8"/>
      <c r="H40" s="8">
        <f t="shared" si="37"/>
        <v>0</v>
      </c>
      <c r="I40" s="8"/>
      <c r="J40" s="8">
        <f t="shared" si="38"/>
        <v>0</v>
      </c>
      <c r="K40" s="8">
        <f t="shared" si="39"/>
        <v>0</v>
      </c>
      <c r="L40" s="8">
        <f t="shared" si="39"/>
        <v>0</v>
      </c>
      <c r="M40" s="72"/>
    </row>
    <row r="41" spans="1:13" s="55" customFormat="1" ht="35.1" customHeight="1">
      <c r="A41" s="54" t="s">
        <v>248</v>
      </c>
      <c r="B41" s="19" t="s">
        <v>249</v>
      </c>
      <c r="C41" s="4" t="s">
        <v>220</v>
      </c>
      <c r="D41" s="63">
        <v>1.3</v>
      </c>
      <c r="E41" s="75"/>
      <c r="F41" s="8">
        <f t="shared" si="36"/>
        <v>0</v>
      </c>
      <c r="G41" s="75"/>
      <c r="H41" s="8">
        <f t="shared" si="37"/>
        <v>0</v>
      </c>
      <c r="I41" s="75"/>
      <c r="J41" s="8">
        <f t="shared" si="38"/>
        <v>0</v>
      </c>
      <c r="K41" s="8">
        <f t="shared" si="39"/>
        <v>0</v>
      </c>
      <c r="L41" s="8">
        <f t="shared" si="39"/>
        <v>0</v>
      </c>
      <c r="M41" s="25"/>
    </row>
    <row r="42" spans="1:13" ht="30" customHeight="1">
      <c r="A42" s="72" t="s">
        <v>250</v>
      </c>
      <c r="B42" s="72"/>
      <c r="C42" s="4" t="s">
        <v>112</v>
      </c>
      <c r="D42" s="62">
        <v>24</v>
      </c>
      <c r="E42" s="8"/>
      <c r="F42" s="8">
        <f>TRUNC(E42*D42, 0)</f>
        <v>0</v>
      </c>
      <c r="G42" s="8"/>
      <c r="H42" s="8">
        <f>TRUNC(G42*D42, 0)</f>
        <v>0</v>
      </c>
      <c r="I42" s="8"/>
      <c r="J42" s="8">
        <f>TRUNC(I42*D42, 0)</f>
        <v>0</v>
      </c>
      <c r="K42" s="8">
        <f>TRUNC(E42+G42+I42, 0)</f>
        <v>0</v>
      </c>
      <c r="L42" s="8">
        <f>TRUNC(F42+H42+J42, 0)</f>
        <v>0</v>
      </c>
      <c r="M42" s="72"/>
    </row>
    <row r="43" spans="1:13" ht="30" customHeight="1">
      <c r="A43" s="72" t="s">
        <v>229</v>
      </c>
      <c r="B43" s="72" t="s">
        <v>251</v>
      </c>
      <c r="C43" s="4" t="s">
        <v>228</v>
      </c>
      <c r="D43" s="62">
        <v>5.2</v>
      </c>
      <c r="E43" s="8"/>
      <c r="F43" s="8">
        <f t="shared" ref="F43:F45" si="40">TRUNC(E43*D43, 0)</f>
        <v>0</v>
      </c>
      <c r="G43" s="8"/>
      <c r="H43" s="8">
        <f t="shared" ref="H43:H45" si="41">TRUNC(G43*D43, 0)</f>
        <v>0</v>
      </c>
      <c r="I43" s="8"/>
      <c r="J43" s="8">
        <f t="shared" ref="J43:J45" si="42">TRUNC(I43*D43, 0)</f>
        <v>0</v>
      </c>
      <c r="K43" s="8">
        <f t="shared" ref="K43:K45" si="43">TRUNC(E43+G43+I43, 0)</f>
        <v>0</v>
      </c>
      <c r="L43" s="8">
        <f t="shared" ref="L43:L45" si="44">TRUNC(F43+H43+J43, 0)</f>
        <v>0</v>
      </c>
      <c r="M43" s="72"/>
    </row>
    <row r="44" spans="1:13" ht="30" customHeight="1">
      <c r="A44" s="72" t="s">
        <v>230</v>
      </c>
      <c r="B44" s="72" t="s">
        <v>251</v>
      </c>
      <c r="C44" s="4" t="s">
        <v>228</v>
      </c>
      <c r="D44" s="62">
        <v>3</v>
      </c>
      <c r="E44" s="8"/>
      <c r="F44" s="8">
        <f t="shared" si="40"/>
        <v>0</v>
      </c>
      <c r="G44" s="8"/>
      <c r="H44" s="8">
        <f t="shared" si="41"/>
        <v>0</v>
      </c>
      <c r="I44" s="8"/>
      <c r="J44" s="8">
        <f t="shared" si="42"/>
        <v>0</v>
      </c>
      <c r="K44" s="8">
        <f t="shared" si="43"/>
        <v>0</v>
      </c>
      <c r="L44" s="8">
        <f t="shared" si="44"/>
        <v>0</v>
      </c>
      <c r="M44" s="72"/>
    </row>
    <row r="45" spans="1:13" ht="30" customHeight="1">
      <c r="A45" s="72" t="s">
        <v>114</v>
      </c>
      <c r="B45" s="16" t="s">
        <v>115</v>
      </c>
      <c r="C45" s="4" t="s">
        <v>36</v>
      </c>
      <c r="D45" s="62">
        <v>4.5</v>
      </c>
      <c r="E45" s="8"/>
      <c r="F45" s="8">
        <f t="shared" si="40"/>
        <v>0</v>
      </c>
      <c r="G45" s="8"/>
      <c r="H45" s="8">
        <f t="shared" si="41"/>
        <v>0</v>
      </c>
      <c r="I45" s="8"/>
      <c r="J45" s="8">
        <f t="shared" si="42"/>
        <v>0</v>
      </c>
      <c r="K45" s="8">
        <f t="shared" si="43"/>
        <v>0</v>
      </c>
      <c r="L45" s="8">
        <f t="shared" si="44"/>
        <v>0</v>
      </c>
      <c r="M45" s="72"/>
    </row>
    <row r="46" spans="1:13" ht="30" customHeight="1">
      <c r="A46" s="72" t="s">
        <v>113</v>
      </c>
      <c r="B46" s="72" t="s">
        <v>206</v>
      </c>
      <c r="C46" s="4" t="s">
        <v>46</v>
      </c>
      <c r="D46" s="62">
        <v>1</v>
      </c>
      <c r="E46" s="8"/>
      <c r="F46" s="8">
        <f t="shared" ref="F46:F76" si="45">TRUNC(E46*D46, 0)</f>
        <v>0</v>
      </c>
      <c r="G46" s="8"/>
      <c r="H46" s="8">
        <f t="shared" ref="H46:H76" si="46">TRUNC(G46*D46, 0)</f>
        <v>0</v>
      </c>
      <c r="I46" s="8"/>
      <c r="J46" s="8">
        <f t="shared" ref="J46:J76" si="47">TRUNC(I46*D46, 0)</f>
        <v>0</v>
      </c>
      <c r="K46" s="8">
        <f t="shared" ref="K46:K76" si="48">TRUNC(E46+G46+I46, 0)</f>
        <v>0</v>
      </c>
      <c r="L46" s="8">
        <f t="shared" ref="L46:L76" si="49">TRUNC(F46+H46+J46, 0)</f>
        <v>0</v>
      </c>
      <c r="M46" s="73"/>
    </row>
    <row r="47" spans="1:13" ht="30" customHeight="1">
      <c r="A47" s="72" t="s">
        <v>201</v>
      </c>
      <c r="B47" s="72" t="s">
        <v>207</v>
      </c>
      <c r="C47" s="4" t="s">
        <v>46</v>
      </c>
      <c r="D47" s="62">
        <v>1</v>
      </c>
      <c r="E47" s="8"/>
      <c r="F47" s="8">
        <f t="shared" ref="F47:F48" si="50">TRUNC(E47*D47, 0)</f>
        <v>0</v>
      </c>
      <c r="G47" s="8"/>
      <c r="H47" s="8">
        <f t="shared" ref="H47:H48" si="51">TRUNC(G47*D47, 0)</f>
        <v>0</v>
      </c>
      <c r="I47" s="8"/>
      <c r="J47" s="8">
        <f t="shared" ref="J47:J48" si="52">TRUNC(I47*D47, 0)</f>
        <v>0</v>
      </c>
      <c r="K47" s="8">
        <f t="shared" ref="K47:K48" si="53">TRUNC(E47+G47+I47, 0)</f>
        <v>0</v>
      </c>
      <c r="L47" s="8">
        <f t="shared" ref="L47:L48" si="54">TRUNC(F47+H47+J47, 0)</f>
        <v>0</v>
      </c>
      <c r="M47" s="73"/>
    </row>
    <row r="48" spans="1:13" ht="30" customHeight="1">
      <c r="A48" s="72" t="s">
        <v>202</v>
      </c>
      <c r="B48" s="72" t="s">
        <v>208</v>
      </c>
      <c r="C48" s="4" t="s">
        <v>46</v>
      </c>
      <c r="D48" s="62">
        <v>1</v>
      </c>
      <c r="E48" s="8"/>
      <c r="F48" s="8">
        <f t="shared" si="50"/>
        <v>0</v>
      </c>
      <c r="G48" s="8"/>
      <c r="H48" s="8">
        <f t="shared" si="51"/>
        <v>0</v>
      </c>
      <c r="I48" s="8"/>
      <c r="J48" s="8">
        <f t="shared" si="52"/>
        <v>0</v>
      </c>
      <c r="K48" s="8">
        <f t="shared" si="53"/>
        <v>0</v>
      </c>
      <c r="L48" s="8">
        <f t="shared" si="54"/>
        <v>0</v>
      </c>
      <c r="M48" s="73"/>
    </row>
    <row r="49" spans="1:13" ht="30" customHeight="1">
      <c r="A49" s="72" t="s">
        <v>203</v>
      </c>
      <c r="B49" s="72" t="s">
        <v>209</v>
      </c>
      <c r="C49" s="4" t="s">
        <v>46</v>
      </c>
      <c r="D49" s="62">
        <v>1</v>
      </c>
      <c r="E49" s="8"/>
      <c r="F49" s="8">
        <f t="shared" ref="F49:F51" si="55">TRUNC(E49*D49, 0)</f>
        <v>0</v>
      </c>
      <c r="G49" s="8"/>
      <c r="H49" s="8">
        <f t="shared" ref="H49:H51" si="56">TRUNC(G49*D49, 0)</f>
        <v>0</v>
      </c>
      <c r="I49" s="8"/>
      <c r="J49" s="8">
        <f t="shared" ref="J49:J51" si="57">TRUNC(I49*D49, 0)</f>
        <v>0</v>
      </c>
      <c r="K49" s="8">
        <f t="shared" ref="K49:K51" si="58">TRUNC(E49+G49+I49, 0)</f>
        <v>0</v>
      </c>
      <c r="L49" s="8">
        <f t="shared" ref="L49:L51" si="59">TRUNC(F49+H49+J49, 0)</f>
        <v>0</v>
      </c>
      <c r="M49" s="73"/>
    </row>
    <row r="50" spans="1:13" ht="30" customHeight="1">
      <c r="A50" s="72" t="s">
        <v>204</v>
      </c>
      <c r="B50" s="72" t="s">
        <v>210</v>
      </c>
      <c r="C50" s="4" t="s">
        <v>46</v>
      </c>
      <c r="D50" s="62">
        <v>1</v>
      </c>
      <c r="E50" s="8"/>
      <c r="F50" s="8">
        <f t="shared" ref="F50" si="60">TRUNC(E50*D50, 0)</f>
        <v>0</v>
      </c>
      <c r="G50" s="8"/>
      <c r="H50" s="8">
        <f t="shared" ref="H50" si="61">TRUNC(G50*D50, 0)</f>
        <v>0</v>
      </c>
      <c r="I50" s="8"/>
      <c r="J50" s="8">
        <f t="shared" ref="J50" si="62">TRUNC(I50*D50, 0)</f>
        <v>0</v>
      </c>
      <c r="K50" s="8">
        <f t="shared" ref="K50" si="63">TRUNC(E50+G50+I50, 0)</f>
        <v>0</v>
      </c>
      <c r="L50" s="8">
        <f t="shared" ref="L50" si="64">TRUNC(F50+H50+J50, 0)</f>
        <v>0</v>
      </c>
      <c r="M50" s="73"/>
    </row>
    <row r="51" spans="1:13" ht="30" customHeight="1">
      <c r="A51" s="72" t="s">
        <v>205</v>
      </c>
      <c r="B51" s="72" t="s">
        <v>211</v>
      </c>
      <c r="C51" s="4" t="s">
        <v>46</v>
      </c>
      <c r="D51" s="62">
        <v>1</v>
      </c>
      <c r="E51" s="8"/>
      <c r="F51" s="8">
        <f t="shared" si="55"/>
        <v>0</v>
      </c>
      <c r="G51" s="8"/>
      <c r="H51" s="8">
        <f t="shared" si="56"/>
        <v>0</v>
      </c>
      <c r="I51" s="8"/>
      <c r="J51" s="8">
        <f t="shared" si="57"/>
        <v>0</v>
      </c>
      <c r="K51" s="8">
        <f t="shared" si="58"/>
        <v>0</v>
      </c>
      <c r="L51" s="8">
        <f t="shared" si="59"/>
        <v>0</v>
      </c>
      <c r="M51" s="73"/>
    </row>
    <row r="52" spans="1:13" ht="30" customHeight="1">
      <c r="A52" s="72" t="s">
        <v>212</v>
      </c>
      <c r="B52" s="72" t="s">
        <v>213</v>
      </c>
      <c r="C52" s="4" t="s">
        <v>46</v>
      </c>
      <c r="D52" s="62">
        <v>1</v>
      </c>
      <c r="E52" s="8"/>
      <c r="F52" s="8">
        <f t="shared" si="45"/>
        <v>0</v>
      </c>
      <c r="G52" s="8"/>
      <c r="H52" s="8">
        <f t="shared" si="46"/>
        <v>0</v>
      </c>
      <c r="I52" s="8"/>
      <c r="J52" s="8">
        <f t="shared" si="47"/>
        <v>0</v>
      </c>
      <c r="K52" s="8">
        <f t="shared" si="48"/>
        <v>0</v>
      </c>
      <c r="L52" s="8">
        <f t="shared" si="49"/>
        <v>0</v>
      </c>
      <c r="M52" s="73" t="s">
        <v>19</v>
      </c>
    </row>
    <row r="53" spans="1:13" ht="30" customHeight="1">
      <c r="A53" s="72" t="s">
        <v>104</v>
      </c>
      <c r="B53" s="72" t="s">
        <v>103</v>
      </c>
      <c r="C53" s="4" t="s">
        <v>46</v>
      </c>
      <c r="D53" s="62">
        <v>1</v>
      </c>
      <c r="E53" s="8"/>
      <c r="F53" s="8">
        <f t="shared" si="45"/>
        <v>0</v>
      </c>
      <c r="G53" s="8"/>
      <c r="H53" s="8">
        <f t="shared" si="46"/>
        <v>0</v>
      </c>
      <c r="I53" s="8"/>
      <c r="J53" s="8">
        <f t="shared" si="47"/>
        <v>0</v>
      </c>
      <c r="K53" s="8">
        <f t="shared" si="48"/>
        <v>0</v>
      </c>
      <c r="L53" s="8">
        <f t="shared" si="49"/>
        <v>0</v>
      </c>
      <c r="M53" s="73" t="s">
        <v>19</v>
      </c>
    </row>
    <row r="54" spans="1:13" ht="30" customHeight="1">
      <c r="A54" s="72" t="s">
        <v>214</v>
      </c>
      <c r="B54" s="72" t="s">
        <v>215</v>
      </c>
      <c r="C54" s="4" t="s">
        <v>46</v>
      </c>
      <c r="D54" s="62">
        <v>1</v>
      </c>
      <c r="E54" s="8"/>
      <c r="F54" s="8">
        <f t="shared" si="45"/>
        <v>0</v>
      </c>
      <c r="G54" s="8"/>
      <c r="H54" s="8">
        <f t="shared" si="46"/>
        <v>0</v>
      </c>
      <c r="I54" s="8"/>
      <c r="J54" s="8">
        <f t="shared" si="47"/>
        <v>0</v>
      </c>
      <c r="K54" s="8">
        <f t="shared" si="48"/>
        <v>0</v>
      </c>
      <c r="L54" s="8">
        <f t="shared" si="49"/>
        <v>0</v>
      </c>
      <c r="M54" s="73" t="s">
        <v>19</v>
      </c>
    </row>
    <row r="55" spans="1:13" ht="30" customHeight="1">
      <c r="A55" s="72" t="s">
        <v>216</v>
      </c>
      <c r="B55" s="72" t="s">
        <v>217</v>
      </c>
      <c r="C55" s="4" t="s">
        <v>46</v>
      </c>
      <c r="D55" s="62">
        <v>1</v>
      </c>
      <c r="E55" s="8"/>
      <c r="F55" s="8">
        <f t="shared" ref="F55" si="65">TRUNC(E55*D55, 0)</f>
        <v>0</v>
      </c>
      <c r="G55" s="8"/>
      <c r="H55" s="8">
        <f t="shared" ref="H55" si="66">TRUNC(G55*D55, 0)</f>
        <v>0</v>
      </c>
      <c r="I55" s="8"/>
      <c r="J55" s="8">
        <f t="shared" ref="J55" si="67">TRUNC(I55*D55, 0)</f>
        <v>0</v>
      </c>
      <c r="K55" s="8">
        <f t="shared" ref="K55" si="68">TRUNC(E55+G55+I55, 0)</f>
        <v>0</v>
      </c>
      <c r="L55" s="8">
        <f t="shared" ref="L55" si="69">TRUNC(F55+H55+J55, 0)</f>
        <v>0</v>
      </c>
      <c r="M55" s="73" t="s">
        <v>19</v>
      </c>
    </row>
    <row r="56" spans="1:13" ht="30" customHeight="1">
      <c r="A56" s="72" t="s">
        <v>101</v>
      </c>
      <c r="B56" s="72" t="s">
        <v>102</v>
      </c>
      <c r="C56" s="4" t="s">
        <v>46</v>
      </c>
      <c r="D56" s="62">
        <v>7</v>
      </c>
      <c r="E56" s="8"/>
      <c r="F56" s="8">
        <f t="shared" si="45"/>
        <v>0</v>
      </c>
      <c r="G56" s="8"/>
      <c r="H56" s="8">
        <f t="shared" si="46"/>
        <v>0</v>
      </c>
      <c r="I56" s="8"/>
      <c r="J56" s="8">
        <f t="shared" si="47"/>
        <v>0</v>
      </c>
      <c r="K56" s="8">
        <f t="shared" si="48"/>
        <v>0</v>
      </c>
      <c r="L56" s="8">
        <f t="shared" si="49"/>
        <v>0</v>
      </c>
      <c r="M56" s="73" t="s">
        <v>19</v>
      </c>
    </row>
    <row r="57" spans="1:13" ht="30" customHeight="1">
      <c r="A57" s="72" t="s">
        <v>100</v>
      </c>
      <c r="B57" s="72" t="s">
        <v>90</v>
      </c>
      <c r="C57" s="4" t="s">
        <v>35</v>
      </c>
      <c r="D57" s="62">
        <v>70</v>
      </c>
      <c r="E57" s="8"/>
      <c r="F57" s="8">
        <f t="shared" si="45"/>
        <v>0</v>
      </c>
      <c r="G57" s="8"/>
      <c r="H57" s="8">
        <f t="shared" si="46"/>
        <v>0</v>
      </c>
      <c r="I57" s="8"/>
      <c r="J57" s="8">
        <f t="shared" si="47"/>
        <v>0</v>
      </c>
      <c r="K57" s="8">
        <f t="shared" si="48"/>
        <v>0</v>
      </c>
      <c r="L57" s="8">
        <f t="shared" si="49"/>
        <v>0</v>
      </c>
      <c r="M57" s="72"/>
    </row>
    <row r="58" spans="1:13" ht="30" customHeight="1">
      <c r="A58" s="72" t="s">
        <v>99</v>
      </c>
      <c r="B58" s="72"/>
      <c r="C58" s="4" t="s">
        <v>35</v>
      </c>
      <c r="D58" s="62">
        <v>70</v>
      </c>
      <c r="E58" s="8"/>
      <c r="F58" s="8">
        <f t="shared" si="45"/>
        <v>0</v>
      </c>
      <c r="G58" s="8"/>
      <c r="H58" s="8">
        <f t="shared" si="46"/>
        <v>0</v>
      </c>
      <c r="I58" s="8"/>
      <c r="J58" s="8">
        <f t="shared" si="47"/>
        <v>0</v>
      </c>
      <c r="K58" s="8">
        <f t="shared" si="48"/>
        <v>0</v>
      </c>
      <c r="L58" s="8">
        <f t="shared" si="49"/>
        <v>0</v>
      </c>
      <c r="M58" s="73" t="s">
        <v>19</v>
      </c>
    </row>
    <row r="59" spans="1:13" ht="30" customHeight="1">
      <c r="A59" s="72" t="s">
        <v>98</v>
      </c>
      <c r="B59" s="72"/>
      <c r="C59" s="4" t="s">
        <v>55</v>
      </c>
      <c r="D59" s="62">
        <v>340</v>
      </c>
      <c r="E59" s="8"/>
      <c r="F59" s="8">
        <f t="shared" si="45"/>
        <v>0</v>
      </c>
      <c r="G59" s="8"/>
      <c r="H59" s="8">
        <f t="shared" si="46"/>
        <v>0</v>
      </c>
      <c r="I59" s="8"/>
      <c r="J59" s="8">
        <f t="shared" si="47"/>
        <v>0</v>
      </c>
      <c r="K59" s="8">
        <f t="shared" si="48"/>
        <v>0</v>
      </c>
      <c r="L59" s="8">
        <f t="shared" si="49"/>
        <v>0</v>
      </c>
      <c r="M59" s="73" t="s">
        <v>19</v>
      </c>
    </row>
    <row r="60" spans="1:13" ht="30" customHeight="1">
      <c r="A60" s="72" t="s">
        <v>49</v>
      </c>
      <c r="B60" s="72"/>
      <c r="C60" s="4" t="s">
        <v>55</v>
      </c>
      <c r="D60" s="62">
        <v>20</v>
      </c>
      <c r="E60" s="8"/>
      <c r="F60" s="8">
        <f t="shared" si="45"/>
        <v>0</v>
      </c>
      <c r="G60" s="8"/>
      <c r="H60" s="8">
        <f t="shared" si="46"/>
        <v>0</v>
      </c>
      <c r="I60" s="8"/>
      <c r="J60" s="8">
        <f t="shared" si="47"/>
        <v>0</v>
      </c>
      <c r="K60" s="8">
        <f t="shared" si="48"/>
        <v>0</v>
      </c>
      <c r="L60" s="8">
        <f t="shared" si="49"/>
        <v>0</v>
      </c>
      <c r="M60" s="73" t="s">
        <v>19</v>
      </c>
    </row>
    <row r="61" spans="1:13" ht="30" customHeight="1">
      <c r="A61" s="72" t="s">
        <v>97</v>
      </c>
      <c r="B61" s="72"/>
      <c r="C61" s="4" t="s">
        <v>46</v>
      </c>
      <c r="D61" s="62">
        <v>7</v>
      </c>
      <c r="E61" s="8"/>
      <c r="F61" s="8">
        <f t="shared" si="45"/>
        <v>0</v>
      </c>
      <c r="G61" s="8"/>
      <c r="H61" s="8">
        <f t="shared" si="46"/>
        <v>0</v>
      </c>
      <c r="I61" s="8"/>
      <c r="J61" s="8">
        <f t="shared" si="47"/>
        <v>0</v>
      </c>
      <c r="K61" s="8">
        <f t="shared" si="48"/>
        <v>0</v>
      </c>
      <c r="L61" s="8">
        <f t="shared" si="49"/>
        <v>0</v>
      </c>
      <c r="M61" s="72"/>
    </row>
    <row r="62" spans="1:13" ht="30" customHeight="1">
      <c r="A62" s="72" t="s">
        <v>252</v>
      </c>
      <c r="B62" s="72"/>
      <c r="C62" s="4" t="s">
        <v>46</v>
      </c>
      <c r="D62" s="62">
        <v>2</v>
      </c>
      <c r="E62" s="8"/>
      <c r="F62" s="8">
        <f t="shared" si="45"/>
        <v>0</v>
      </c>
      <c r="G62" s="8"/>
      <c r="H62" s="8">
        <f t="shared" si="46"/>
        <v>0</v>
      </c>
      <c r="I62" s="8"/>
      <c r="J62" s="8">
        <f t="shared" si="47"/>
        <v>0</v>
      </c>
      <c r="K62" s="8">
        <f t="shared" si="48"/>
        <v>0</v>
      </c>
      <c r="L62" s="8">
        <f t="shared" si="49"/>
        <v>0</v>
      </c>
      <c r="M62" s="72"/>
    </row>
    <row r="63" spans="1:13" ht="30" customHeight="1">
      <c r="A63" s="72" t="s">
        <v>96</v>
      </c>
      <c r="B63" s="72"/>
      <c r="C63" s="4" t="s">
        <v>46</v>
      </c>
      <c r="D63" s="62">
        <v>5</v>
      </c>
      <c r="E63" s="8"/>
      <c r="F63" s="8">
        <f t="shared" si="45"/>
        <v>0</v>
      </c>
      <c r="G63" s="8"/>
      <c r="H63" s="8">
        <f t="shared" si="46"/>
        <v>0</v>
      </c>
      <c r="I63" s="8"/>
      <c r="J63" s="8">
        <f t="shared" si="47"/>
        <v>0</v>
      </c>
      <c r="K63" s="8">
        <f t="shared" si="48"/>
        <v>0</v>
      </c>
      <c r="L63" s="8">
        <f t="shared" si="49"/>
        <v>0</v>
      </c>
      <c r="M63" s="72"/>
    </row>
    <row r="64" spans="1:13" ht="30" customHeight="1">
      <c r="A64" s="72" t="s">
        <v>218</v>
      </c>
      <c r="B64" s="72"/>
      <c r="C64" s="4" t="s">
        <v>35</v>
      </c>
      <c r="D64" s="62">
        <v>26</v>
      </c>
      <c r="E64" s="8"/>
      <c r="F64" s="8">
        <f t="shared" ref="F64:F65" si="70">TRUNC(E64*D64, 0)</f>
        <v>0</v>
      </c>
      <c r="G64" s="8"/>
      <c r="H64" s="8">
        <f t="shared" ref="H64:H65" si="71">TRUNC(G64*D64, 0)</f>
        <v>0</v>
      </c>
      <c r="I64" s="8"/>
      <c r="J64" s="8">
        <f t="shared" ref="J64:J65" si="72">TRUNC(I64*D64, 0)</f>
        <v>0</v>
      </c>
      <c r="K64" s="8">
        <f t="shared" ref="K64:K65" si="73">TRUNC(E64+G64+I64, 0)</f>
        <v>0</v>
      </c>
      <c r="L64" s="8">
        <f t="shared" ref="L64:L65" si="74">TRUNC(F64+H64+J64, 0)</f>
        <v>0</v>
      </c>
      <c r="M64" s="73" t="s">
        <v>19</v>
      </c>
    </row>
    <row r="65" spans="1:13" ht="30" customHeight="1">
      <c r="A65" s="72" t="s">
        <v>244</v>
      </c>
      <c r="B65" s="72" t="s">
        <v>253</v>
      </c>
      <c r="C65" s="4" t="s">
        <v>35</v>
      </c>
      <c r="D65" s="62">
        <v>40</v>
      </c>
      <c r="E65" s="8"/>
      <c r="F65" s="8">
        <f t="shared" si="70"/>
        <v>0</v>
      </c>
      <c r="G65" s="8"/>
      <c r="H65" s="8">
        <f t="shared" si="71"/>
        <v>0</v>
      </c>
      <c r="I65" s="8"/>
      <c r="J65" s="8">
        <f t="shared" si="72"/>
        <v>0</v>
      </c>
      <c r="K65" s="8">
        <f t="shared" si="73"/>
        <v>0</v>
      </c>
      <c r="L65" s="8">
        <f t="shared" si="74"/>
        <v>0</v>
      </c>
      <c r="M65" s="73" t="s">
        <v>19</v>
      </c>
    </row>
    <row r="66" spans="1:13" ht="30" customHeight="1">
      <c r="A66" s="101" t="s">
        <v>281</v>
      </c>
      <c r="B66" s="96" t="s">
        <v>283</v>
      </c>
      <c r="C66" s="4" t="s">
        <v>35</v>
      </c>
      <c r="D66" s="62">
        <v>67</v>
      </c>
      <c r="E66" s="8"/>
      <c r="F66" s="8">
        <f t="shared" ref="F66" si="75">TRUNC(E66*D66, 0)</f>
        <v>0</v>
      </c>
      <c r="G66" s="8"/>
      <c r="H66" s="8">
        <f t="shared" ref="H66" si="76">TRUNC(G66*D66, 0)</f>
        <v>0</v>
      </c>
      <c r="I66" s="8"/>
      <c r="J66" s="8">
        <f t="shared" ref="J66" si="77">TRUNC(I66*D66, 0)</f>
        <v>0</v>
      </c>
      <c r="K66" s="8">
        <f t="shared" ref="K66" si="78">TRUNC(E66+G66+I66, 0)</f>
        <v>0</v>
      </c>
      <c r="L66" s="8">
        <f t="shared" ref="L66" si="79">TRUNC(F66+H66+J66, 0)</f>
        <v>0</v>
      </c>
      <c r="M66" s="100" t="s">
        <v>19</v>
      </c>
    </row>
    <row r="67" spans="1:13" ht="30" customHeight="1">
      <c r="A67" s="101" t="s">
        <v>280</v>
      </c>
      <c r="B67" s="96" t="s">
        <v>282</v>
      </c>
      <c r="C67" s="4" t="s">
        <v>35</v>
      </c>
      <c r="D67" s="62">
        <v>124.1</v>
      </c>
      <c r="E67" s="8"/>
      <c r="F67" s="8">
        <f t="shared" si="45"/>
        <v>0</v>
      </c>
      <c r="G67" s="8"/>
      <c r="H67" s="8">
        <f t="shared" si="46"/>
        <v>0</v>
      </c>
      <c r="I67" s="8"/>
      <c r="J67" s="8">
        <f t="shared" si="47"/>
        <v>0</v>
      </c>
      <c r="K67" s="8">
        <f t="shared" si="48"/>
        <v>0</v>
      </c>
      <c r="L67" s="8">
        <f t="shared" si="49"/>
        <v>0</v>
      </c>
      <c r="M67" s="73" t="s">
        <v>19</v>
      </c>
    </row>
    <row r="68" spans="1:13" ht="30" customHeight="1">
      <c r="A68" s="93" t="s">
        <v>269</v>
      </c>
      <c r="B68" s="93"/>
      <c r="C68" s="4" t="s">
        <v>35</v>
      </c>
      <c r="D68" s="62">
        <v>78.599999999999994</v>
      </c>
      <c r="E68" s="8"/>
      <c r="F68" s="8">
        <f t="shared" ref="F68" si="80">TRUNC(E68*D68, 0)</f>
        <v>0</v>
      </c>
      <c r="G68" s="8"/>
      <c r="H68" s="8">
        <f t="shared" ref="H68" si="81">TRUNC(G68*D68, 0)</f>
        <v>0</v>
      </c>
      <c r="I68" s="8"/>
      <c r="J68" s="8">
        <f t="shared" ref="J68" si="82">TRUNC(I68*D68, 0)</f>
        <v>0</v>
      </c>
      <c r="K68" s="8">
        <f t="shared" ref="K68" si="83">TRUNC(E68+G68+I68, 0)</f>
        <v>0</v>
      </c>
      <c r="L68" s="8">
        <f t="shared" ref="L68" si="84">TRUNC(F68+H68+J68, 0)</f>
        <v>0</v>
      </c>
      <c r="M68" s="93"/>
    </row>
    <row r="69" spans="1:13" ht="30" customHeight="1">
      <c r="A69" s="93" t="s">
        <v>265</v>
      </c>
      <c r="B69" s="93" t="s">
        <v>267</v>
      </c>
      <c r="C69" s="4" t="s">
        <v>35</v>
      </c>
      <c r="D69" s="62">
        <v>78.599999999999994</v>
      </c>
      <c r="E69" s="8"/>
      <c r="F69" s="8">
        <f t="shared" si="45"/>
        <v>0</v>
      </c>
      <c r="G69" s="8"/>
      <c r="H69" s="8">
        <f t="shared" si="46"/>
        <v>0</v>
      </c>
      <c r="I69" s="8"/>
      <c r="J69" s="8">
        <f t="shared" si="47"/>
        <v>0</v>
      </c>
      <c r="K69" s="8">
        <f t="shared" si="48"/>
        <v>0</v>
      </c>
      <c r="L69" s="8">
        <f t="shared" si="49"/>
        <v>0</v>
      </c>
      <c r="M69" s="93"/>
    </row>
    <row r="70" spans="1:13" ht="30" customHeight="1">
      <c r="A70" s="93" t="s">
        <v>266</v>
      </c>
      <c r="B70" s="93" t="s">
        <v>268</v>
      </c>
      <c r="C70" s="4" t="s">
        <v>35</v>
      </c>
      <c r="D70" s="62">
        <v>184.3</v>
      </c>
      <c r="E70" s="8"/>
      <c r="F70" s="8">
        <f t="shared" ref="F70:F72" si="85">TRUNC(E70*D70, 0)</f>
        <v>0</v>
      </c>
      <c r="G70" s="8"/>
      <c r="H70" s="8">
        <f t="shared" ref="H70:H72" si="86">TRUNC(G70*D70, 0)</f>
        <v>0</v>
      </c>
      <c r="I70" s="8"/>
      <c r="J70" s="8">
        <f t="shared" ref="J70:J72" si="87">TRUNC(I70*D70, 0)</f>
        <v>0</v>
      </c>
      <c r="K70" s="8">
        <f t="shared" ref="K70:K72" si="88">TRUNC(E70+G70+I70, 0)</f>
        <v>0</v>
      </c>
      <c r="L70" s="8">
        <f t="shared" ref="L70:L72" si="89">TRUNC(F70+H70+J70, 0)</f>
        <v>0</v>
      </c>
      <c r="M70" s="72"/>
    </row>
    <row r="71" spans="1:13" ht="30" customHeight="1">
      <c r="A71" s="94" t="s">
        <v>270</v>
      </c>
      <c r="B71" s="94" t="s">
        <v>271</v>
      </c>
      <c r="C71" s="4" t="s">
        <v>272</v>
      </c>
      <c r="D71" s="62">
        <v>7</v>
      </c>
      <c r="E71" s="8"/>
      <c r="F71" s="8">
        <f t="shared" si="85"/>
        <v>0</v>
      </c>
      <c r="G71" s="8"/>
      <c r="H71" s="8">
        <f t="shared" si="86"/>
        <v>0</v>
      </c>
      <c r="I71" s="8"/>
      <c r="J71" s="8">
        <f t="shared" si="87"/>
        <v>0</v>
      </c>
      <c r="K71" s="8">
        <f t="shared" si="88"/>
        <v>0</v>
      </c>
      <c r="L71" s="8">
        <f t="shared" si="89"/>
        <v>0</v>
      </c>
      <c r="M71" s="95" t="s">
        <v>19</v>
      </c>
    </row>
    <row r="72" spans="1:13" ht="30" customHeight="1">
      <c r="A72" s="94" t="s">
        <v>273</v>
      </c>
      <c r="B72" s="94" t="s">
        <v>274</v>
      </c>
      <c r="C72" s="4" t="s">
        <v>275</v>
      </c>
      <c r="D72" s="62">
        <v>1</v>
      </c>
      <c r="E72" s="8"/>
      <c r="F72" s="8">
        <f t="shared" si="85"/>
        <v>0</v>
      </c>
      <c r="G72" s="8"/>
      <c r="H72" s="8">
        <f t="shared" si="86"/>
        <v>0</v>
      </c>
      <c r="I72" s="8"/>
      <c r="J72" s="8">
        <f t="shared" si="87"/>
        <v>0</v>
      </c>
      <c r="K72" s="8">
        <f t="shared" si="88"/>
        <v>0</v>
      </c>
      <c r="L72" s="8">
        <f t="shared" si="89"/>
        <v>0</v>
      </c>
      <c r="M72" s="94"/>
    </row>
    <row r="73" spans="1:13" ht="30" customHeight="1">
      <c r="A73" s="72" t="s">
        <v>95</v>
      </c>
      <c r="B73" s="72"/>
      <c r="C73" s="4" t="s">
        <v>46</v>
      </c>
      <c r="D73" s="62">
        <v>1</v>
      </c>
      <c r="E73" s="8"/>
      <c r="F73" s="8">
        <f t="shared" si="45"/>
        <v>0</v>
      </c>
      <c r="G73" s="8"/>
      <c r="H73" s="8">
        <f t="shared" si="46"/>
        <v>0</v>
      </c>
      <c r="I73" s="8"/>
      <c r="J73" s="8">
        <f t="shared" si="47"/>
        <v>0</v>
      </c>
      <c r="K73" s="8">
        <f t="shared" si="48"/>
        <v>0</v>
      </c>
      <c r="L73" s="8">
        <f t="shared" si="49"/>
        <v>0</v>
      </c>
      <c r="M73" s="73" t="s">
        <v>19</v>
      </c>
    </row>
    <row r="74" spans="1:13" ht="30" customHeight="1">
      <c r="A74" s="72" t="s">
        <v>94</v>
      </c>
      <c r="B74" s="72"/>
      <c r="C74" s="4" t="s">
        <v>46</v>
      </c>
      <c r="D74" s="62">
        <v>1</v>
      </c>
      <c r="E74" s="8"/>
      <c r="F74" s="8">
        <f t="shared" si="45"/>
        <v>0</v>
      </c>
      <c r="G74" s="8"/>
      <c r="H74" s="8">
        <f t="shared" si="46"/>
        <v>0</v>
      </c>
      <c r="I74" s="8"/>
      <c r="J74" s="8">
        <f t="shared" si="47"/>
        <v>0</v>
      </c>
      <c r="K74" s="8">
        <f t="shared" si="48"/>
        <v>0</v>
      </c>
      <c r="L74" s="8">
        <f t="shared" si="49"/>
        <v>0</v>
      </c>
      <c r="M74" s="73" t="s">
        <v>19</v>
      </c>
    </row>
    <row r="75" spans="1:13" ht="30" customHeight="1">
      <c r="A75" s="72"/>
      <c r="B75" s="73"/>
      <c r="C75" s="4"/>
      <c r="D75" s="62"/>
      <c r="E75" s="8"/>
      <c r="F75" s="8">
        <f t="shared" si="45"/>
        <v>0</v>
      </c>
      <c r="G75" s="8"/>
      <c r="H75" s="8">
        <f t="shared" si="46"/>
        <v>0</v>
      </c>
      <c r="I75" s="8"/>
      <c r="J75" s="8">
        <f t="shared" si="47"/>
        <v>0</v>
      </c>
      <c r="K75" s="8">
        <f t="shared" si="48"/>
        <v>0</v>
      </c>
      <c r="L75" s="8">
        <f t="shared" si="49"/>
        <v>0</v>
      </c>
      <c r="M75" s="73" t="s">
        <v>19</v>
      </c>
    </row>
    <row r="76" spans="1:13" ht="30" customHeight="1">
      <c r="A76" s="72"/>
      <c r="B76" s="72"/>
      <c r="C76" s="4"/>
      <c r="D76" s="62"/>
      <c r="E76" s="8"/>
      <c r="F76" s="8">
        <f t="shared" si="45"/>
        <v>0</v>
      </c>
      <c r="G76" s="8"/>
      <c r="H76" s="8">
        <f t="shared" si="46"/>
        <v>0</v>
      </c>
      <c r="I76" s="8"/>
      <c r="J76" s="8">
        <f t="shared" si="47"/>
        <v>0</v>
      </c>
      <c r="K76" s="8">
        <f t="shared" si="48"/>
        <v>0</v>
      </c>
      <c r="L76" s="8">
        <f t="shared" si="49"/>
        <v>0</v>
      </c>
      <c r="M76" s="73" t="s">
        <v>19</v>
      </c>
    </row>
    <row r="77" spans="1:13" ht="30" customHeight="1">
      <c r="A77" s="72" t="s">
        <v>53</v>
      </c>
      <c r="B77" s="72"/>
      <c r="C77" s="4"/>
      <c r="D77" s="62"/>
      <c r="E77" s="72"/>
      <c r="F77" s="8">
        <f>SUM(F36:F76)</f>
        <v>0</v>
      </c>
      <c r="G77" s="72"/>
      <c r="H77" s="8">
        <f>SUM(H36:H76)</f>
        <v>0</v>
      </c>
      <c r="I77" s="72"/>
      <c r="J77" s="8">
        <f>SUM(J36:J76)</f>
        <v>0</v>
      </c>
      <c r="K77" s="72"/>
      <c r="L77" s="8">
        <f>SUM(L36:L76)</f>
        <v>0</v>
      </c>
      <c r="M77" s="72"/>
    </row>
    <row r="78" spans="1:13" ht="30" customHeight="1">
      <c r="A78" s="72"/>
      <c r="B78" s="72"/>
      <c r="C78" s="4"/>
      <c r="D78" s="62"/>
      <c r="E78" s="72"/>
      <c r="F78" s="72"/>
      <c r="G78" s="72"/>
      <c r="H78" s="72"/>
      <c r="I78" s="72"/>
      <c r="J78" s="72"/>
      <c r="K78" s="72"/>
      <c r="L78" s="72"/>
      <c r="M78" s="72"/>
    </row>
    <row r="79" spans="1:13" s="21" customFormat="1" ht="30" customHeight="1">
      <c r="A79" s="72" t="s">
        <v>119</v>
      </c>
      <c r="B79" s="52" t="s">
        <v>118</v>
      </c>
      <c r="C79" s="4"/>
      <c r="D79" s="62"/>
      <c r="E79" s="72"/>
      <c r="F79" s="72"/>
      <c r="G79" s="72"/>
      <c r="H79" s="72"/>
      <c r="I79" s="72"/>
      <c r="J79" s="72"/>
      <c r="K79" s="72"/>
      <c r="L79" s="72"/>
      <c r="M79" s="72"/>
    </row>
    <row r="80" spans="1:13" s="21" customFormat="1" ht="30" customHeight="1">
      <c r="A80" s="72"/>
      <c r="B80" s="72"/>
      <c r="C80" s="4"/>
      <c r="D80" s="62"/>
      <c r="E80" s="8"/>
      <c r="F80" s="8">
        <f t="shared" ref="F80:F112" si="90">TRUNC(E80*D80, 0)</f>
        <v>0</v>
      </c>
      <c r="G80" s="8"/>
      <c r="H80" s="8">
        <f t="shared" ref="H80:H112" si="91">TRUNC(G80*D80, 0)</f>
        <v>0</v>
      </c>
      <c r="I80" s="8"/>
      <c r="J80" s="8">
        <f t="shared" ref="J80:J112" si="92">TRUNC(I80*D80, 0)</f>
        <v>0</v>
      </c>
      <c r="K80" s="8">
        <f t="shared" ref="K80:K112" si="93">TRUNC(E80+G80+I80, 0)</f>
        <v>0</v>
      </c>
      <c r="L80" s="8">
        <f t="shared" ref="L80:L112" si="94">TRUNC(F80+H80+J80, 0)</f>
        <v>0</v>
      </c>
      <c r="M80" s="72"/>
    </row>
    <row r="81" spans="1:40" s="21" customFormat="1" ht="30" customHeight="1">
      <c r="A81" s="72" t="s">
        <v>120</v>
      </c>
      <c r="B81" s="52" t="s">
        <v>121</v>
      </c>
      <c r="C81" s="5" t="s">
        <v>22</v>
      </c>
      <c r="D81" s="62">
        <v>1</v>
      </c>
      <c r="E81" s="75"/>
      <c r="F81" s="75">
        <f t="shared" ref="F81:F109" si="95">TRUNC(E81*D81, 0)</f>
        <v>0</v>
      </c>
      <c r="G81" s="75"/>
      <c r="H81" s="75">
        <f t="shared" ref="H81:H109" si="96">TRUNC(G81*D81, 0)</f>
        <v>0</v>
      </c>
      <c r="I81" s="75"/>
      <c r="J81" s="75">
        <f t="shared" ref="J81:J109" si="97">TRUNC(I81*D81, 0)</f>
        <v>0</v>
      </c>
      <c r="K81" s="75">
        <f t="shared" ref="K81:K109" si="98">TRUNC(E81+G81+I81, 0)</f>
        <v>0</v>
      </c>
      <c r="L81" s="75">
        <f t="shared" si="94"/>
        <v>0</v>
      </c>
      <c r="M81" s="18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</row>
    <row r="82" spans="1:40" s="21" customFormat="1" ht="30" customHeight="1">
      <c r="A82" s="72" t="s">
        <v>156</v>
      </c>
      <c r="B82" s="52" t="s">
        <v>180</v>
      </c>
      <c r="C82" s="5" t="s">
        <v>22</v>
      </c>
      <c r="D82" s="62">
        <v>0.3</v>
      </c>
      <c r="E82" s="75"/>
      <c r="F82" s="75">
        <f t="shared" si="95"/>
        <v>0</v>
      </c>
      <c r="G82" s="75"/>
      <c r="H82" s="75">
        <f t="shared" si="96"/>
        <v>0</v>
      </c>
      <c r="I82" s="75"/>
      <c r="J82" s="75">
        <f t="shared" si="97"/>
        <v>0</v>
      </c>
      <c r="K82" s="75">
        <f t="shared" si="98"/>
        <v>0</v>
      </c>
      <c r="L82" s="75">
        <f t="shared" si="94"/>
        <v>0</v>
      </c>
      <c r="M82" s="18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</row>
    <row r="83" spans="1:40" s="21" customFormat="1" ht="30" customHeight="1">
      <c r="A83" s="72" t="s">
        <v>181</v>
      </c>
      <c r="B83" s="52" t="s">
        <v>122</v>
      </c>
      <c r="C83" s="4" t="s">
        <v>36</v>
      </c>
      <c r="D83" s="62">
        <v>5.2</v>
      </c>
      <c r="E83" s="75"/>
      <c r="F83" s="75">
        <f t="shared" si="95"/>
        <v>0</v>
      </c>
      <c r="G83" s="75"/>
      <c r="H83" s="75">
        <f t="shared" si="96"/>
        <v>0</v>
      </c>
      <c r="I83" s="75"/>
      <c r="J83" s="75">
        <f t="shared" si="97"/>
        <v>0</v>
      </c>
      <c r="K83" s="75">
        <f t="shared" si="98"/>
        <v>0</v>
      </c>
      <c r="L83" s="75">
        <f t="shared" si="94"/>
        <v>0</v>
      </c>
      <c r="M83" s="18"/>
      <c r="N83" s="20" t="s">
        <v>19</v>
      </c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20" t="s">
        <v>19</v>
      </c>
      <c r="AI83" s="20" t="s">
        <v>19</v>
      </c>
      <c r="AJ83" s="76"/>
      <c r="AK83" s="20" t="s">
        <v>123</v>
      </c>
      <c r="AL83" s="76">
        <v>167</v>
      </c>
    </row>
    <row r="84" spans="1:40" s="21" customFormat="1" ht="30" customHeight="1">
      <c r="A84" s="72" t="s">
        <v>124</v>
      </c>
      <c r="B84" s="52" t="s">
        <v>125</v>
      </c>
      <c r="C84" s="4" t="s">
        <v>35</v>
      </c>
      <c r="D84" s="62">
        <v>1.2</v>
      </c>
      <c r="E84" s="75"/>
      <c r="F84" s="75">
        <f t="shared" si="95"/>
        <v>0</v>
      </c>
      <c r="G84" s="75"/>
      <c r="H84" s="75">
        <f t="shared" si="96"/>
        <v>0</v>
      </c>
      <c r="I84" s="75"/>
      <c r="J84" s="75">
        <f t="shared" si="97"/>
        <v>0</v>
      </c>
      <c r="K84" s="75">
        <f t="shared" si="98"/>
        <v>0</v>
      </c>
      <c r="L84" s="75">
        <f t="shared" si="94"/>
        <v>0</v>
      </c>
      <c r="M84" s="18"/>
      <c r="N84" s="20" t="s">
        <v>19</v>
      </c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20" t="s">
        <v>19</v>
      </c>
      <c r="AI84" s="20" t="s">
        <v>19</v>
      </c>
      <c r="AJ84" s="76"/>
      <c r="AK84" s="20" t="s">
        <v>126</v>
      </c>
      <c r="AL84" s="76">
        <v>169</v>
      </c>
    </row>
    <row r="85" spans="1:40" s="21" customFormat="1" ht="30" customHeight="1">
      <c r="A85" s="72" t="s">
        <v>127</v>
      </c>
      <c r="B85" s="52" t="s">
        <v>182</v>
      </c>
      <c r="C85" s="4" t="s">
        <v>35</v>
      </c>
      <c r="D85" s="62">
        <v>0.8</v>
      </c>
      <c r="E85" s="75"/>
      <c r="F85" s="75">
        <f t="shared" si="95"/>
        <v>0</v>
      </c>
      <c r="G85" s="75"/>
      <c r="H85" s="75">
        <f t="shared" si="96"/>
        <v>0</v>
      </c>
      <c r="I85" s="75"/>
      <c r="J85" s="75">
        <f t="shared" si="97"/>
        <v>0</v>
      </c>
      <c r="K85" s="75">
        <f t="shared" si="98"/>
        <v>0</v>
      </c>
      <c r="L85" s="75">
        <f t="shared" si="94"/>
        <v>0</v>
      </c>
      <c r="M85" s="18"/>
    </row>
    <row r="86" spans="1:40" s="21" customFormat="1" ht="30" customHeight="1">
      <c r="A86" s="72" t="s">
        <v>155</v>
      </c>
      <c r="B86" s="52" t="s">
        <v>183</v>
      </c>
      <c r="C86" s="4" t="s">
        <v>50</v>
      </c>
      <c r="D86" s="62">
        <v>2</v>
      </c>
      <c r="E86" s="75"/>
      <c r="F86" s="75">
        <f t="shared" si="95"/>
        <v>0</v>
      </c>
      <c r="G86" s="75"/>
      <c r="H86" s="75">
        <f t="shared" si="96"/>
        <v>0</v>
      </c>
      <c r="I86" s="75"/>
      <c r="J86" s="75">
        <f t="shared" si="97"/>
        <v>0</v>
      </c>
      <c r="K86" s="75">
        <f t="shared" si="98"/>
        <v>0</v>
      </c>
      <c r="L86" s="75">
        <f t="shared" si="94"/>
        <v>0</v>
      </c>
      <c r="M86" s="18"/>
    </row>
    <row r="87" spans="1:40" s="21" customFormat="1" ht="30" customHeight="1">
      <c r="A87" s="72" t="s">
        <v>128</v>
      </c>
      <c r="B87" s="52" t="s">
        <v>154</v>
      </c>
      <c r="C87" s="4" t="s">
        <v>50</v>
      </c>
      <c r="D87" s="62">
        <v>2</v>
      </c>
      <c r="E87" s="75"/>
      <c r="F87" s="75">
        <f t="shared" si="95"/>
        <v>0</v>
      </c>
      <c r="G87" s="75"/>
      <c r="H87" s="75">
        <f t="shared" si="96"/>
        <v>0</v>
      </c>
      <c r="I87" s="75"/>
      <c r="J87" s="75">
        <f t="shared" si="97"/>
        <v>0</v>
      </c>
      <c r="K87" s="75">
        <f t="shared" si="98"/>
        <v>0</v>
      </c>
      <c r="L87" s="75">
        <f t="shared" si="94"/>
        <v>0</v>
      </c>
      <c r="M87" s="18"/>
    </row>
    <row r="88" spans="1:40" s="21" customFormat="1" ht="30" customHeight="1">
      <c r="A88" s="72" t="s">
        <v>184</v>
      </c>
      <c r="B88" s="52" t="s">
        <v>129</v>
      </c>
      <c r="C88" s="4" t="s">
        <v>50</v>
      </c>
      <c r="D88" s="62">
        <v>2</v>
      </c>
      <c r="E88" s="75"/>
      <c r="F88" s="75">
        <f t="shared" si="95"/>
        <v>0</v>
      </c>
      <c r="G88" s="75"/>
      <c r="H88" s="75">
        <f t="shared" si="96"/>
        <v>0</v>
      </c>
      <c r="I88" s="75"/>
      <c r="J88" s="75">
        <f t="shared" si="97"/>
        <v>0</v>
      </c>
      <c r="K88" s="75">
        <f t="shared" si="98"/>
        <v>0</v>
      </c>
      <c r="L88" s="75">
        <f t="shared" si="94"/>
        <v>0</v>
      </c>
      <c r="M88" s="18"/>
      <c r="AN88" s="77"/>
    </row>
    <row r="89" spans="1:40" s="9" customFormat="1" ht="30" customHeight="1">
      <c r="A89" s="74" t="s">
        <v>185</v>
      </c>
      <c r="B89" s="78" t="s">
        <v>130</v>
      </c>
      <c r="C89" s="18" t="s">
        <v>50</v>
      </c>
      <c r="D89" s="63">
        <v>2</v>
      </c>
      <c r="E89" s="75"/>
      <c r="F89" s="75">
        <f t="shared" si="95"/>
        <v>0</v>
      </c>
      <c r="G89" s="75"/>
      <c r="H89" s="75">
        <f t="shared" si="96"/>
        <v>0</v>
      </c>
      <c r="I89" s="75"/>
      <c r="J89" s="75">
        <f t="shared" si="97"/>
        <v>0</v>
      </c>
      <c r="K89" s="75">
        <f t="shared" si="98"/>
        <v>0</v>
      </c>
      <c r="L89" s="75">
        <f t="shared" si="94"/>
        <v>0</v>
      </c>
      <c r="M89" s="18"/>
    </row>
    <row r="90" spans="1:40" s="21" customFormat="1" ht="30" customHeight="1">
      <c r="A90" s="72" t="s">
        <v>131</v>
      </c>
      <c r="B90" s="52" t="s">
        <v>154</v>
      </c>
      <c r="C90" s="4" t="s">
        <v>35</v>
      </c>
      <c r="D90" s="62">
        <v>0.4</v>
      </c>
      <c r="E90" s="75"/>
      <c r="F90" s="75">
        <f t="shared" si="95"/>
        <v>0</v>
      </c>
      <c r="G90" s="75"/>
      <c r="H90" s="75">
        <f t="shared" si="96"/>
        <v>0</v>
      </c>
      <c r="I90" s="75"/>
      <c r="J90" s="75">
        <f t="shared" si="97"/>
        <v>0</v>
      </c>
      <c r="K90" s="75">
        <f t="shared" si="98"/>
        <v>0</v>
      </c>
      <c r="L90" s="75">
        <f t="shared" si="94"/>
        <v>0</v>
      </c>
      <c r="M90" s="18"/>
    </row>
    <row r="91" spans="1:40" s="21" customFormat="1" ht="30" customHeight="1">
      <c r="A91" s="72" t="s">
        <v>153</v>
      </c>
      <c r="B91" s="52" t="s">
        <v>186</v>
      </c>
      <c r="C91" s="4" t="s">
        <v>50</v>
      </c>
      <c r="D91" s="62">
        <v>2</v>
      </c>
      <c r="E91" s="75"/>
      <c r="F91" s="75">
        <f t="shared" si="95"/>
        <v>0</v>
      </c>
      <c r="G91" s="75"/>
      <c r="H91" s="75">
        <f t="shared" si="96"/>
        <v>0</v>
      </c>
      <c r="I91" s="75"/>
      <c r="J91" s="75">
        <f t="shared" si="97"/>
        <v>0</v>
      </c>
      <c r="K91" s="75">
        <f t="shared" si="98"/>
        <v>0</v>
      </c>
      <c r="L91" s="75">
        <f t="shared" si="94"/>
        <v>0</v>
      </c>
      <c r="M91" s="18"/>
    </row>
    <row r="92" spans="1:40" s="21" customFormat="1" ht="30" customHeight="1">
      <c r="A92" s="72" t="s">
        <v>187</v>
      </c>
      <c r="B92" s="52" t="s">
        <v>188</v>
      </c>
      <c r="C92" s="4" t="s">
        <v>50</v>
      </c>
      <c r="D92" s="62">
        <v>2</v>
      </c>
      <c r="E92" s="75"/>
      <c r="F92" s="75">
        <f t="shared" si="95"/>
        <v>0</v>
      </c>
      <c r="G92" s="75"/>
      <c r="H92" s="75">
        <f t="shared" si="96"/>
        <v>0</v>
      </c>
      <c r="I92" s="75"/>
      <c r="J92" s="75">
        <f t="shared" si="97"/>
        <v>0</v>
      </c>
      <c r="K92" s="75">
        <f t="shared" si="98"/>
        <v>0</v>
      </c>
      <c r="L92" s="75">
        <f t="shared" si="94"/>
        <v>0</v>
      </c>
      <c r="M92" s="18"/>
    </row>
    <row r="93" spans="1:40" s="21" customFormat="1" ht="30" customHeight="1">
      <c r="A93" s="72" t="s">
        <v>152</v>
      </c>
      <c r="B93" s="52" t="s">
        <v>132</v>
      </c>
      <c r="C93" s="4" t="s">
        <v>50</v>
      </c>
      <c r="D93" s="62">
        <v>2</v>
      </c>
      <c r="E93" s="75"/>
      <c r="F93" s="75">
        <f t="shared" si="95"/>
        <v>0</v>
      </c>
      <c r="G93" s="75"/>
      <c r="H93" s="75">
        <f t="shared" si="96"/>
        <v>0</v>
      </c>
      <c r="I93" s="75"/>
      <c r="J93" s="75">
        <f t="shared" si="97"/>
        <v>0</v>
      </c>
      <c r="K93" s="75">
        <f t="shared" si="98"/>
        <v>0</v>
      </c>
      <c r="L93" s="75">
        <f t="shared" si="94"/>
        <v>0</v>
      </c>
      <c r="M93" s="18"/>
    </row>
    <row r="94" spans="1:40" s="21" customFormat="1" ht="30" customHeight="1">
      <c r="A94" s="72" t="s">
        <v>151</v>
      </c>
      <c r="B94" s="52" t="s">
        <v>133</v>
      </c>
      <c r="C94" s="4" t="s">
        <v>50</v>
      </c>
      <c r="D94" s="62">
        <v>2</v>
      </c>
      <c r="E94" s="75"/>
      <c r="F94" s="75">
        <f t="shared" si="95"/>
        <v>0</v>
      </c>
      <c r="G94" s="75"/>
      <c r="H94" s="75">
        <f t="shared" si="96"/>
        <v>0</v>
      </c>
      <c r="I94" s="75"/>
      <c r="J94" s="75">
        <f t="shared" si="97"/>
        <v>0</v>
      </c>
      <c r="K94" s="75">
        <f t="shared" si="98"/>
        <v>0</v>
      </c>
      <c r="L94" s="75">
        <f t="shared" si="94"/>
        <v>0</v>
      </c>
      <c r="M94" s="18"/>
    </row>
    <row r="95" spans="1:40" s="21" customFormat="1" ht="30" customHeight="1">
      <c r="A95" s="72" t="s">
        <v>134</v>
      </c>
      <c r="B95" s="52" t="s">
        <v>135</v>
      </c>
      <c r="C95" s="4" t="s">
        <v>50</v>
      </c>
      <c r="D95" s="62">
        <v>1</v>
      </c>
      <c r="E95" s="75"/>
      <c r="F95" s="75">
        <f t="shared" si="95"/>
        <v>0</v>
      </c>
      <c r="G95" s="75"/>
      <c r="H95" s="75">
        <f t="shared" si="96"/>
        <v>0</v>
      </c>
      <c r="I95" s="75"/>
      <c r="J95" s="75">
        <f t="shared" si="97"/>
        <v>0</v>
      </c>
      <c r="K95" s="75">
        <f t="shared" si="98"/>
        <v>0</v>
      </c>
      <c r="L95" s="75">
        <f t="shared" si="94"/>
        <v>0</v>
      </c>
      <c r="M95" s="18"/>
    </row>
    <row r="96" spans="1:40" s="21" customFormat="1" ht="30" customHeight="1">
      <c r="A96" s="72" t="s">
        <v>189</v>
      </c>
      <c r="B96" s="52" t="s">
        <v>190</v>
      </c>
      <c r="C96" s="4" t="s">
        <v>50</v>
      </c>
      <c r="D96" s="62">
        <v>2</v>
      </c>
      <c r="E96" s="75"/>
      <c r="F96" s="75">
        <f t="shared" si="95"/>
        <v>0</v>
      </c>
      <c r="G96" s="75"/>
      <c r="H96" s="75">
        <f t="shared" si="96"/>
        <v>0</v>
      </c>
      <c r="I96" s="75"/>
      <c r="J96" s="75">
        <f t="shared" si="97"/>
        <v>0</v>
      </c>
      <c r="K96" s="75">
        <f t="shared" si="98"/>
        <v>0</v>
      </c>
      <c r="L96" s="75">
        <f t="shared" si="94"/>
        <v>0</v>
      </c>
      <c r="M96" s="18"/>
    </row>
    <row r="97" spans="1:13" s="21" customFormat="1" ht="30" customHeight="1">
      <c r="A97" s="72" t="s">
        <v>136</v>
      </c>
      <c r="B97" s="52" t="s">
        <v>191</v>
      </c>
      <c r="C97" s="4" t="s">
        <v>50</v>
      </c>
      <c r="D97" s="62">
        <v>3</v>
      </c>
      <c r="E97" s="75"/>
      <c r="F97" s="75">
        <f t="shared" si="95"/>
        <v>0</v>
      </c>
      <c r="G97" s="75"/>
      <c r="H97" s="75">
        <f t="shared" si="96"/>
        <v>0</v>
      </c>
      <c r="I97" s="75"/>
      <c r="J97" s="75">
        <f t="shared" si="97"/>
        <v>0</v>
      </c>
      <c r="K97" s="75">
        <f t="shared" si="98"/>
        <v>0</v>
      </c>
      <c r="L97" s="75">
        <f t="shared" si="94"/>
        <v>0</v>
      </c>
      <c r="M97" s="18"/>
    </row>
    <row r="98" spans="1:13" s="21" customFormat="1" ht="30" customHeight="1">
      <c r="A98" s="72" t="s">
        <v>137</v>
      </c>
      <c r="B98" s="52" t="s">
        <v>192</v>
      </c>
      <c r="C98" s="4" t="s">
        <v>50</v>
      </c>
      <c r="D98" s="62">
        <v>3</v>
      </c>
      <c r="E98" s="75"/>
      <c r="F98" s="75">
        <f t="shared" si="95"/>
        <v>0</v>
      </c>
      <c r="G98" s="75"/>
      <c r="H98" s="75">
        <f t="shared" si="96"/>
        <v>0</v>
      </c>
      <c r="I98" s="75"/>
      <c r="J98" s="75">
        <f t="shared" si="97"/>
        <v>0</v>
      </c>
      <c r="K98" s="75">
        <f t="shared" si="98"/>
        <v>0</v>
      </c>
      <c r="L98" s="75">
        <f t="shared" si="94"/>
        <v>0</v>
      </c>
      <c r="M98" s="18"/>
    </row>
    <row r="99" spans="1:13" s="21" customFormat="1" ht="30" customHeight="1">
      <c r="A99" s="72" t="s">
        <v>138</v>
      </c>
      <c r="B99" s="52" t="s">
        <v>193</v>
      </c>
      <c r="C99" s="4" t="s">
        <v>50</v>
      </c>
      <c r="D99" s="62">
        <v>2</v>
      </c>
      <c r="E99" s="75"/>
      <c r="F99" s="75">
        <f t="shared" si="95"/>
        <v>0</v>
      </c>
      <c r="G99" s="75"/>
      <c r="H99" s="75">
        <f t="shared" si="96"/>
        <v>0</v>
      </c>
      <c r="I99" s="75"/>
      <c r="J99" s="75">
        <f t="shared" si="97"/>
        <v>0</v>
      </c>
      <c r="K99" s="75">
        <f t="shared" si="98"/>
        <v>0</v>
      </c>
      <c r="L99" s="75">
        <f t="shared" si="94"/>
        <v>0</v>
      </c>
      <c r="M99" s="18"/>
    </row>
    <row r="100" spans="1:13" s="21" customFormat="1" ht="30" customHeight="1">
      <c r="A100" s="72" t="s">
        <v>194</v>
      </c>
      <c r="B100" s="52" t="s">
        <v>139</v>
      </c>
      <c r="C100" s="4" t="s">
        <v>50</v>
      </c>
      <c r="D100" s="62">
        <v>1</v>
      </c>
      <c r="E100" s="75"/>
      <c r="F100" s="75">
        <f t="shared" si="95"/>
        <v>0</v>
      </c>
      <c r="G100" s="75"/>
      <c r="H100" s="75">
        <f t="shared" si="96"/>
        <v>0</v>
      </c>
      <c r="I100" s="75"/>
      <c r="J100" s="75">
        <f t="shared" si="97"/>
        <v>0</v>
      </c>
      <c r="K100" s="75">
        <f t="shared" si="98"/>
        <v>0</v>
      </c>
      <c r="L100" s="75">
        <f t="shared" si="94"/>
        <v>0</v>
      </c>
      <c r="M100" s="18"/>
    </row>
    <row r="101" spans="1:13" s="21" customFormat="1" ht="30" customHeight="1">
      <c r="A101" s="74" t="s">
        <v>195</v>
      </c>
      <c r="B101" s="52"/>
      <c r="C101" s="4" t="s">
        <v>48</v>
      </c>
      <c r="D101" s="62">
        <v>2</v>
      </c>
      <c r="E101" s="75"/>
      <c r="F101" s="75">
        <f t="shared" si="95"/>
        <v>0</v>
      </c>
      <c r="G101" s="75"/>
      <c r="H101" s="75">
        <f t="shared" si="96"/>
        <v>0</v>
      </c>
      <c r="I101" s="75"/>
      <c r="J101" s="75">
        <f t="shared" si="97"/>
        <v>0</v>
      </c>
      <c r="K101" s="75">
        <f t="shared" si="98"/>
        <v>0</v>
      </c>
      <c r="L101" s="75">
        <f t="shared" si="94"/>
        <v>0</v>
      </c>
      <c r="M101" s="18"/>
    </row>
    <row r="102" spans="1:13" s="21" customFormat="1" ht="30" customHeight="1">
      <c r="A102" s="72" t="s">
        <v>150</v>
      </c>
      <c r="B102" s="52" t="s">
        <v>196</v>
      </c>
      <c r="C102" s="4" t="s">
        <v>50</v>
      </c>
      <c r="D102" s="62">
        <v>2</v>
      </c>
      <c r="E102" s="75"/>
      <c r="F102" s="75">
        <f t="shared" si="95"/>
        <v>0</v>
      </c>
      <c r="G102" s="75"/>
      <c r="H102" s="75">
        <f t="shared" si="96"/>
        <v>0</v>
      </c>
      <c r="I102" s="75"/>
      <c r="J102" s="75">
        <f t="shared" si="97"/>
        <v>0</v>
      </c>
      <c r="K102" s="75">
        <f t="shared" si="98"/>
        <v>0</v>
      </c>
      <c r="L102" s="75">
        <f t="shared" si="94"/>
        <v>0</v>
      </c>
      <c r="M102" s="18"/>
    </row>
    <row r="103" spans="1:13" s="21" customFormat="1" ht="30" customHeight="1">
      <c r="A103" s="72" t="s">
        <v>140</v>
      </c>
      <c r="B103" s="52" t="s">
        <v>197</v>
      </c>
      <c r="C103" s="4" t="s">
        <v>50</v>
      </c>
      <c r="D103" s="62">
        <v>2</v>
      </c>
      <c r="E103" s="75"/>
      <c r="F103" s="75">
        <f t="shared" si="95"/>
        <v>0</v>
      </c>
      <c r="G103" s="75"/>
      <c r="H103" s="75">
        <f t="shared" si="96"/>
        <v>0</v>
      </c>
      <c r="I103" s="75"/>
      <c r="J103" s="75">
        <f t="shared" si="97"/>
        <v>0</v>
      </c>
      <c r="K103" s="75">
        <f t="shared" si="98"/>
        <v>0</v>
      </c>
      <c r="L103" s="75">
        <f t="shared" si="94"/>
        <v>0</v>
      </c>
      <c r="M103" s="18"/>
    </row>
    <row r="104" spans="1:13" s="21" customFormat="1" ht="30" customHeight="1">
      <c r="A104" s="72" t="s">
        <v>141</v>
      </c>
      <c r="B104" s="52" t="s">
        <v>142</v>
      </c>
      <c r="C104" s="4" t="s">
        <v>50</v>
      </c>
      <c r="D104" s="62">
        <v>2</v>
      </c>
      <c r="E104" s="75"/>
      <c r="F104" s="75">
        <f t="shared" si="95"/>
        <v>0</v>
      </c>
      <c r="G104" s="75"/>
      <c r="H104" s="75">
        <f t="shared" si="96"/>
        <v>0</v>
      </c>
      <c r="I104" s="75"/>
      <c r="J104" s="75">
        <f t="shared" si="97"/>
        <v>0</v>
      </c>
      <c r="K104" s="75">
        <f t="shared" si="98"/>
        <v>0</v>
      </c>
      <c r="L104" s="75">
        <f t="shared" si="94"/>
        <v>0</v>
      </c>
      <c r="M104" s="18"/>
    </row>
    <row r="105" spans="1:13" s="21" customFormat="1" ht="30" customHeight="1">
      <c r="A105" s="72" t="s">
        <v>198</v>
      </c>
      <c r="B105" s="52" t="s">
        <v>143</v>
      </c>
      <c r="C105" s="4" t="s">
        <v>50</v>
      </c>
      <c r="D105" s="62">
        <v>2</v>
      </c>
      <c r="E105" s="75"/>
      <c r="F105" s="75">
        <f t="shared" si="95"/>
        <v>0</v>
      </c>
      <c r="G105" s="75"/>
      <c r="H105" s="75">
        <f t="shared" si="96"/>
        <v>0</v>
      </c>
      <c r="I105" s="75"/>
      <c r="J105" s="75">
        <f t="shared" si="97"/>
        <v>0</v>
      </c>
      <c r="K105" s="75">
        <f t="shared" si="98"/>
        <v>0</v>
      </c>
      <c r="L105" s="75">
        <f t="shared" si="94"/>
        <v>0</v>
      </c>
      <c r="M105" s="18"/>
    </row>
    <row r="106" spans="1:13" s="21" customFormat="1" ht="30" customHeight="1">
      <c r="A106" s="72" t="s">
        <v>149</v>
      </c>
      <c r="B106" s="52" t="s">
        <v>144</v>
      </c>
      <c r="C106" s="4" t="s">
        <v>50</v>
      </c>
      <c r="D106" s="62">
        <v>2</v>
      </c>
      <c r="E106" s="75"/>
      <c r="F106" s="75">
        <f t="shared" si="95"/>
        <v>0</v>
      </c>
      <c r="G106" s="75"/>
      <c r="H106" s="75">
        <f t="shared" si="96"/>
        <v>0</v>
      </c>
      <c r="I106" s="75"/>
      <c r="J106" s="75">
        <f t="shared" si="97"/>
        <v>0</v>
      </c>
      <c r="K106" s="75">
        <f t="shared" si="98"/>
        <v>0</v>
      </c>
      <c r="L106" s="75">
        <f t="shared" si="94"/>
        <v>0</v>
      </c>
      <c r="M106" s="18"/>
    </row>
    <row r="107" spans="1:13" s="21" customFormat="1" ht="30" customHeight="1">
      <c r="A107" s="72" t="s">
        <v>148</v>
      </c>
      <c r="B107" s="52" t="s">
        <v>199</v>
      </c>
      <c r="C107" s="4" t="s">
        <v>50</v>
      </c>
      <c r="D107" s="62">
        <v>2</v>
      </c>
      <c r="E107" s="75"/>
      <c r="F107" s="75">
        <f t="shared" si="95"/>
        <v>0</v>
      </c>
      <c r="G107" s="75"/>
      <c r="H107" s="75">
        <f t="shared" si="96"/>
        <v>0</v>
      </c>
      <c r="I107" s="75"/>
      <c r="J107" s="75">
        <f t="shared" si="97"/>
        <v>0</v>
      </c>
      <c r="K107" s="75">
        <f t="shared" si="98"/>
        <v>0</v>
      </c>
      <c r="L107" s="75">
        <f t="shared" si="94"/>
        <v>0</v>
      </c>
      <c r="M107" s="18"/>
    </row>
    <row r="108" spans="1:13" s="21" customFormat="1" ht="30" customHeight="1">
      <c r="A108" s="72" t="s">
        <v>147</v>
      </c>
      <c r="B108" s="52" t="s">
        <v>200</v>
      </c>
      <c r="C108" s="4" t="s">
        <v>50</v>
      </c>
      <c r="D108" s="62">
        <v>2</v>
      </c>
      <c r="E108" s="75"/>
      <c r="F108" s="75">
        <f t="shared" si="95"/>
        <v>0</v>
      </c>
      <c r="G108" s="75"/>
      <c r="H108" s="75">
        <f t="shared" si="96"/>
        <v>0</v>
      </c>
      <c r="I108" s="75"/>
      <c r="J108" s="75">
        <f t="shared" si="97"/>
        <v>0</v>
      </c>
      <c r="K108" s="75">
        <f t="shared" si="98"/>
        <v>0</v>
      </c>
      <c r="L108" s="75">
        <f t="shared" si="94"/>
        <v>0</v>
      </c>
      <c r="M108" s="18"/>
    </row>
    <row r="109" spans="1:13" s="21" customFormat="1" ht="30" customHeight="1">
      <c r="A109" s="72" t="s">
        <v>145</v>
      </c>
      <c r="B109" s="52" t="s">
        <v>146</v>
      </c>
      <c r="C109" s="4" t="s">
        <v>35</v>
      </c>
      <c r="D109" s="62">
        <v>1.5</v>
      </c>
      <c r="E109" s="75"/>
      <c r="F109" s="75">
        <f t="shared" si="95"/>
        <v>0</v>
      </c>
      <c r="G109" s="75"/>
      <c r="H109" s="75">
        <f t="shared" si="96"/>
        <v>0</v>
      </c>
      <c r="I109" s="75"/>
      <c r="J109" s="75">
        <f t="shared" si="97"/>
        <v>0</v>
      </c>
      <c r="K109" s="75">
        <f t="shared" si="98"/>
        <v>0</v>
      </c>
      <c r="L109" s="75">
        <f t="shared" si="94"/>
        <v>0</v>
      </c>
      <c r="M109" s="18"/>
    </row>
    <row r="110" spans="1:13" s="21" customFormat="1" ht="30" customHeight="1">
      <c r="A110" s="72"/>
      <c r="B110" s="72"/>
      <c r="C110" s="4"/>
      <c r="D110" s="62"/>
      <c r="E110" s="8"/>
      <c r="F110" s="8">
        <f t="shared" si="90"/>
        <v>0</v>
      </c>
      <c r="G110" s="8"/>
      <c r="H110" s="8">
        <f t="shared" si="91"/>
        <v>0</v>
      </c>
      <c r="I110" s="8"/>
      <c r="J110" s="8">
        <f t="shared" si="92"/>
        <v>0</v>
      </c>
      <c r="K110" s="8">
        <f t="shared" si="93"/>
        <v>0</v>
      </c>
      <c r="L110" s="8">
        <f t="shared" si="94"/>
        <v>0</v>
      </c>
      <c r="M110" s="72"/>
    </row>
    <row r="111" spans="1:13" s="21" customFormat="1" ht="30" customHeight="1">
      <c r="A111" s="72"/>
      <c r="B111" s="72"/>
      <c r="C111" s="4"/>
      <c r="D111" s="62"/>
      <c r="E111" s="8"/>
      <c r="F111" s="8">
        <f t="shared" si="90"/>
        <v>0</v>
      </c>
      <c r="G111" s="8"/>
      <c r="H111" s="8">
        <f t="shared" si="91"/>
        <v>0</v>
      </c>
      <c r="I111" s="8"/>
      <c r="J111" s="8">
        <f t="shared" si="92"/>
        <v>0</v>
      </c>
      <c r="K111" s="8">
        <f t="shared" si="93"/>
        <v>0</v>
      </c>
      <c r="L111" s="8">
        <f t="shared" si="94"/>
        <v>0</v>
      </c>
      <c r="M111" s="72"/>
    </row>
    <row r="112" spans="1:13" s="21" customFormat="1" ht="30" customHeight="1">
      <c r="A112" s="72"/>
      <c r="B112" s="72"/>
      <c r="C112" s="4"/>
      <c r="D112" s="62"/>
      <c r="E112" s="8"/>
      <c r="F112" s="8">
        <f t="shared" si="90"/>
        <v>0</v>
      </c>
      <c r="G112" s="8"/>
      <c r="H112" s="8">
        <f t="shared" si="91"/>
        <v>0</v>
      </c>
      <c r="I112" s="8"/>
      <c r="J112" s="8">
        <f t="shared" si="92"/>
        <v>0</v>
      </c>
      <c r="K112" s="8">
        <f t="shared" si="93"/>
        <v>0</v>
      </c>
      <c r="L112" s="8">
        <f t="shared" si="94"/>
        <v>0</v>
      </c>
      <c r="M112" s="72"/>
    </row>
    <row r="113" spans="1:48" s="21" customFormat="1" ht="30" customHeight="1">
      <c r="A113" s="72" t="s">
        <v>53</v>
      </c>
      <c r="B113" s="72"/>
      <c r="C113" s="4"/>
      <c r="D113" s="62"/>
      <c r="E113" s="72"/>
      <c r="F113" s="8">
        <f>SUM(F80:F112)</f>
        <v>0</v>
      </c>
      <c r="G113" s="72"/>
      <c r="H113" s="8">
        <f>SUM(H80:H112)</f>
        <v>0</v>
      </c>
      <c r="I113" s="72"/>
      <c r="J113" s="8">
        <f>SUM(J80:J112)</f>
        <v>0</v>
      </c>
      <c r="K113" s="72"/>
      <c r="L113" s="8">
        <f>TRUNC(F113+H113+J113, 0)</f>
        <v>0</v>
      </c>
      <c r="M113" s="72"/>
    </row>
    <row r="114" spans="1:48" ht="30" customHeight="1">
      <c r="A114" s="72"/>
      <c r="B114" s="72"/>
      <c r="C114" s="4"/>
      <c r="D114" s="62"/>
      <c r="E114" s="72"/>
      <c r="F114" s="8"/>
      <c r="G114" s="72"/>
      <c r="H114" s="8"/>
      <c r="I114" s="72"/>
      <c r="J114" s="8"/>
      <c r="K114" s="72"/>
      <c r="L114" s="8"/>
      <c r="M114" s="72"/>
    </row>
    <row r="115" spans="1:48" ht="30" customHeight="1">
      <c r="A115" s="72" t="s">
        <v>241</v>
      </c>
      <c r="B115" s="72"/>
      <c r="C115" s="4"/>
      <c r="D115" s="62"/>
      <c r="E115" s="72"/>
      <c r="F115" s="72"/>
      <c r="G115" s="72"/>
      <c r="H115" s="72"/>
      <c r="I115" s="72"/>
      <c r="J115" s="72"/>
      <c r="K115" s="72"/>
      <c r="L115" s="72"/>
      <c r="M115" s="72"/>
    </row>
    <row r="116" spans="1:48" ht="30" customHeight="1">
      <c r="A116" s="98" t="s">
        <v>277</v>
      </c>
      <c r="B116" s="99" t="s">
        <v>279</v>
      </c>
      <c r="C116" s="67" t="s">
        <v>278</v>
      </c>
      <c r="D116" s="24">
        <v>1</v>
      </c>
      <c r="E116" s="66"/>
      <c r="F116" s="8">
        <f t="shared" ref="F116:F124" si="99">TRUNC(E116*D116, 0)</f>
        <v>0</v>
      </c>
      <c r="G116" s="8"/>
      <c r="H116" s="8">
        <f t="shared" ref="H116:H124" si="100">TRUNC(G116*D116, 0)</f>
        <v>0</v>
      </c>
      <c r="I116" s="8"/>
      <c r="J116" s="8">
        <f t="shared" ref="J116:J124" si="101">TRUNC(I116*D116, 0)</f>
        <v>0</v>
      </c>
      <c r="K116" s="8">
        <f t="shared" ref="K116:K124" si="102">TRUNC(E116+G116+I116, 0)</f>
        <v>0</v>
      </c>
      <c r="L116" s="8">
        <f t="shared" ref="L116:L124" si="103">TRUNC(F116+H116+J116, 0)</f>
        <v>0</v>
      </c>
      <c r="M116" s="73" t="s">
        <v>19</v>
      </c>
    </row>
    <row r="117" spans="1:48" ht="30" customHeight="1">
      <c r="A117" s="72" t="s">
        <v>258</v>
      </c>
      <c r="B117" s="72" t="s">
        <v>255</v>
      </c>
      <c r="C117" s="4" t="s">
        <v>256</v>
      </c>
      <c r="D117" s="83">
        <v>0</v>
      </c>
      <c r="E117" s="54"/>
      <c r="F117" s="8">
        <f t="shared" si="99"/>
        <v>0</v>
      </c>
      <c r="G117" s="54"/>
      <c r="H117" s="8">
        <f t="shared" si="100"/>
        <v>0</v>
      </c>
      <c r="I117" s="54"/>
      <c r="J117" s="8">
        <f t="shared" si="101"/>
        <v>0</v>
      </c>
      <c r="K117" s="8">
        <f t="shared" si="102"/>
        <v>0</v>
      </c>
      <c r="L117" s="8">
        <f t="shared" si="103"/>
        <v>0</v>
      </c>
      <c r="M117" s="73" t="s">
        <v>19</v>
      </c>
      <c r="N117" s="2"/>
      <c r="O117" s="2" t="s">
        <v>19</v>
      </c>
      <c r="P117" s="2" t="s">
        <v>19</v>
      </c>
      <c r="Q117" s="2"/>
      <c r="R117" s="2"/>
      <c r="S117" s="2"/>
      <c r="T117" s="2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2" t="s">
        <v>19</v>
      </c>
      <c r="AS117" s="2" t="s">
        <v>19</v>
      </c>
      <c r="AT117" s="14"/>
      <c r="AU117" s="2" t="s">
        <v>257</v>
      </c>
      <c r="AV117" s="14">
        <v>98</v>
      </c>
    </row>
    <row r="118" spans="1:48" ht="30" customHeight="1">
      <c r="A118" s="102" t="s">
        <v>284</v>
      </c>
      <c r="B118" s="102" t="s">
        <v>286</v>
      </c>
      <c r="C118" s="4" t="s">
        <v>51</v>
      </c>
      <c r="D118" s="83">
        <v>2</v>
      </c>
      <c r="E118" s="8"/>
      <c r="F118" s="8">
        <f t="shared" ref="F118" si="104">TRUNC(E118*D118, 0)</f>
        <v>0</v>
      </c>
      <c r="G118" s="8"/>
      <c r="H118" s="8">
        <f t="shared" ref="H118" si="105">TRUNC(G118*D118, 0)</f>
        <v>0</v>
      </c>
      <c r="I118" s="8"/>
      <c r="J118" s="8">
        <f t="shared" ref="J118" si="106">TRUNC(I118*D118, 0)</f>
        <v>0</v>
      </c>
      <c r="K118" s="8">
        <f t="shared" ref="K118" si="107">TRUNC(E118+G118+I118, 0)</f>
        <v>0</v>
      </c>
      <c r="L118" s="8">
        <f t="shared" ref="L118" si="108">TRUNC(F118+H118+J118, 0)</f>
        <v>0</v>
      </c>
      <c r="M118" s="102"/>
    </row>
    <row r="119" spans="1:48" ht="30" customHeight="1">
      <c r="A119" s="102" t="s">
        <v>285</v>
      </c>
      <c r="B119" s="104" t="s">
        <v>289</v>
      </c>
      <c r="C119" s="4" t="s">
        <v>51</v>
      </c>
      <c r="D119" s="83">
        <v>1</v>
      </c>
      <c r="E119" s="8"/>
      <c r="F119" s="8">
        <f t="shared" si="99"/>
        <v>0</v>
      </c>
      <c r="G119" s="8"/>
      <c r="H119" s="8">
        <f t="shared" si="100"/>
        <v>0</v>
      </c>
      <c r="I119" s="8"/>
      <c r="J119" s="8">
        <f t="shared" si="101"/>
        <v>0</v>
      </c>
      <c r="K119" s="8">
        <f t="shared" si="102"/>
        <v>0</v>
      </c>
      <c r="L119" s="8">
        <f t="shared" si="103"/>
        <v>0</v>
      </c>
      <c r="M119" s="102"/>
    </row>
    <row r="120" spans="1:48" s="106" customFormat="1" ht="35.1" customHeight="1">
      <c r="A120" s="23" t="s">
        <v>287</v>
      </c>
      <c r="B120" s="105" t="s">
        <v>288</v>
      </c>
      <c r="C120" s="22" t="s">
        <v>48</v>
      </c>
      <c r="D120" s="62">
        <v>1</v>
      </c>
      <c r="E120" s="103"/>
      <c r="F120" s="103">
        <f t="shared" si="99"/>
        <v>0</v>
      </c>
      <c r="G120" s="103"/>
      <c r="H120" s="103">
        <f t="shared" si="100"/>
        <v>0</v>
      </c>
      <c r="I120" s="103"/>
      <c r="J120" s="103">
        <f t="shared" si="101"/>
        <v>0</v>
      </c>
      <c r="K120" s="8">
        <f t="shared" si="102"/>
        <v>0</v>
      </c>
      <c r="L120" s="103">
        <f t="shared" si="103"/>
        <v>0</v>
      </c>
      <c r="M120" s="22"/>
    </row>
    <row r="121" spans="1:48" s="21" customFormat="1" ht="30" customHeight="1">
      <c r="A121" s="72" t="s">
        <v>232</v>
      </c>
      <c r="B121" s="52" t="s">
        <v>233</v>
      </c>
      <c r="C121" s="10" t="s">
        <v>172</v>
      </c>
      <c r="D121" s="63">
        <v>7</v>
      </c>
      <c r="E121" s="17"/>
      <c r="F121" s="8">
        <f t="shared" si="99"/>
        <v>0</v>
      </c>
      <c r="G121" s="8"/>
      <c r="H121" s="8">
        <f t="shared" si="100"/>
        <v>0</v>
      </c>
      <c r="I121" s="8"/>
      <c r="J121" s="8">
        <f t="shared" si="101"/>
        <v>0</v>
      </c>
      <c r="K121" s="8">
        <f t="shared" si="102"/>
        <v>0</v>
      </c>
      <c r="L121" s="8">
        <f t="shared" si="103"/>
        <v>0</v>
      </c>
      <c r="M121" s="72"/>
    </row>
    <row r="122" spans="1:48" s="21" customFormat="1" ht="30" customHeight="1">
      <c r="A122" s="72" t="s">
        <v>234</v>
      </c>
      <c r="B122" s="52" t="s">
        <v>235</v>
      </c>
      <c r="C122" s="10" t="s">
        <v>236</v>
      </c>
      <c r="D122" s="63">
        <v>1</v>
      </c>
      <c r="E122" s="17"/>
      <c r="F122" s="8">
        <f t="shared" si="99"/>
        <v>0</v>
      </c>
      <c r="G122" s="8"/>
      <c r="H122" s="8">
        <f t="shared" si="100"/>
        <v>0</v>
      </c>
      <c r="I122" s="8"/>
      <c r="J122" s="8">
        <f t="shared" si="101"/>
        <v>0</v>
      </c>
      <c r="K122" s="8">
        <f t="shared" si="102"/>
        <v>0</v>
      </c>
      <c r="L122" s="8">
        <f t="shared" si="103"/>
        <v>0</v>
      </c>
      <c r="M122" s="72"/>
    </row>
    <row r="123" spans="1:48" s="21" customFormat="1" ht="30" customHeight="1">
      <c r="A123" s="72" t="s">
        <v>237</v>
      </c>
      <c r="B123" s="52" t="s">
        <v>238</v>
      </c>
      <c r="C123" s="10" t="s">
        <v>236</v>
      </c>
      <c r="D123" s="63">
        <v>1</v>
      </c>
      <c r="E123" s="17"/>
      <c r="F123" s="8">
        <f t="shared" si="99"/>
        <v>0</v>
      </c>
      <c r="G123" s="8"/>
      <c r="H123" s="8">
        <f t="shared" si="100"/>
        <v>0</v>
      </c>
      <c r="I123" s="8"/>
      <c r="J123" s="8">
        <f t="shared" si="101"/>
        <v>0</v>
      </c>
      <c r="K123" s="8">
        <f t="shared" si="102"/>
        <v>0</v>
      </c>
      <c r="L123" s="8">
        <f t="shared" si="103"/>
        <v>0</v>
      </c>
      <c r="M123" s="72"/>
    </row>
    <row r="124" spans="1:48" s="21" customFormat="1" ht="30" customHeight="1">
      <c r="A124" s="72" t="s">
        <v>239</v>
      </c>
      <c r="B124" s="52" t="s">
        <v>240</v>
      </c>
      <c r="C124" s="10" t="s">
        <v>236</v>
      </c>
      <c r="D124" s="63">
        <v>1</v>
      </c>
      <c r="E124" s="17"/>
      <c r="F124" s="8">
        <f t="shared" si="99"/>
        <v>0</v>
      </c>
      <c r="G124" s="8"/>
      <c r="H124" s="8">
        <f t="shared" si="100"/>
        <v>0</v>
      </c>
      <c r="I124" s="8"/>
      <c r="J124" s="8">
        <f t="shared" si="101"/>
        <v>0</v>
      </c>
      <c r="K124" s="8">
        <f t="shared" si="102"/>
        <v>0</v>
      </c>
      <c r="L124" s="8">
        <f t="shared" si="103"/>
        <v>0</v>
      </c>
      <c r="M124" s="72"/>
    </row>
    <row r="125" spans="1:48" ht="30" customHeight="1">
      <c r="A125" s="72" t="s">
        <v>259</v>
      </c>
      <c r="B125" s="72" t="s">
        <v>260</v>
      </c>
      <c r="C125" s="4" t="s">
        <v>46</v>
      </c>
      <c r="D125" s="62">
        <v>1</v>
      </c>
      <c r="E125" s="8"/>
      <c r="F125" s="8">
        <f>TRUNC(E125*D125, 0)</f>
        <v>0</v>
      </c>
      <c r="G125" s="8"/>
      <c r="H125" s="8">
        <f>TRUNC(G125*D125, 0)</f>
        <v>0</v>
      </c>
      <c r="I125" s="8"/>
      <c r="J125" s="8">
        <f>TRUNC(I125*D125, 0)</f>
        <v>0</v>
      </c>
      <c r="K125" s="8">
        <f>TRUNC(E125+G125+I125, 0)</f>
        <v>0</v>
      </c>
      <c r="L125" s="8">
        <f>TRUNC(F125+H125+J125, 0)</f>
        <v>0</v>
      </c>
      <c r="M125" s="73" t="s">
        <v>19</v>
      </c>
    </row>
    <row r="126" spans="1:48" ht="30" customHeight="1">
      <c r="A126" s="72" t="s">
        <v>254</v>
      </c>
      <c r="B126" s="72" t="s">
        <v>231</v>
      </c>
      <c r="C126" s="4" t="s">
        <v>46</v>
      </c>
      <c r="D126" s="62">
        <v>1</v>
      </c>
      <c r="E126" s="8"/>
      <c r="F126" s="8">
        <f>TRUNC(E126*D126, 0)</f>
        <v>0</v>
      </c>
      <c r="G126" s="8"/>
      <c r="H126" s="8">
        <f>TRUNC(G126*D126, 0)</f>
        <v>0</v>
      </c>
      <c r="I126" s="8"/>
      <c r="J126" s="8">
        <f>TRUNC(I126*D126, 0)</f>
        <v>0</v>
      </c>
      <c r="K126" s="8">
        <f>TRUNC(E126+G126+I126, 0)</f>
        <v>0</v>
      </c>
      <c r="L126" s="8">
        <f>TRUNC(F126+H126+J126, 0)</f>
        <v>0</v>
      </c>
      <c r="M126" s="73" t="s">
        <v>19</v>
      </c>
    </row>
    <row r="127" spans="1:48" ht="30" customHeight="1">
      <c r="A127" s="72"/>
      <c r="B127" s="72"/>
      <c r="C127" s="4"/>
      <c r="D127" s="62"/>
      <c r="E127" s="8"/>
      <c r="F127" s="8">
        <f t="shared" ref="F127" si="109">TRUNC(E127*D127, 0)</f>
        <v>0</v>
      </c>
      <c r="G127" s="8"/>
      <c r="H127" s="8">
        <f t="shared" ref="H127" si="110">TRUNC(G127*D127, 0)</f>
        <v>0</v>
      </c>
      <c r="I127" s="8"/>
      <c r="J127" s="8">
        <f t="shared" ref="J127" si="111">TRUNC(I127*D127, 0)</f>
        <v>0</v>
      </c>
      <c r="K127" s="8">
        <f t="shared" ref="K127" si="112">TRUNC(E127+G127+I127, 0)</f>
        <v>0</v>
      </c>
      <c r="L127" s="8">
        <f t="shared" ref="L127" si="113">TRUNC(F127+H127+J127, 0)</f>
        <v>0</v>
      </c>
      <c r="M127" s="72"/>
    </row>
    <row r="128" spans="1:48" ht="30" customHeight="1">
      <c r="A128" s="72" t="s">
        <v>53</v>
      </c>
      <c r="B128" s="72"/>
      <c r="C128" s="4"/>
      <c r="D128" s="62"/>
      <c r="E128" s="72"/>
      <c r="F128" s="8">
        <f>SUM(F116:F127)</f>
        <v>0</v>
      </c>
      <c r="G128" s="72"/>
      <c r="H128" s="8">
        <f>SUM(H116:H127)</f>
        <v>0</v>
      </c>
      <c r="I128" s="72"/>
      <c r="J128" s="8">
        <f>SUM(J116:J127)</f>
        <v>0</v>
      </c>
      <c r="K128" s="72"/>
      <c r="L128" s="8">
        <f>TRUNC(F128+H128+J128, 0)</f>
        <v>0</v>
      </c>
      <c r="M128" s="72"/>
    </row>
    <row r="129" spans="1:48" ht="30" customHeight="1">
      <c r="A129" s="72"/>
      <c r="B129" s="72"/>
      <c r="C129" s="4"/>
      <c r="D129" s="62"/>
      <c r="E129" s="72"/>
      <c r="F129" s="8"/>
      <c r="G129" s="72"/>
      <c r="H129" s="8"/>
      <c r="I129" s="72"/>
      <c r="J129" s="8"/>
      <c r="K129" s="72"/>
      <c r="L129" s="8"/>
      <c r="M129" s="72"/>
    </row>
    <row r="130" spans="1:48" ht="30" customHeight="1">
      <c r="A130" s="72" t="s">
        <v>24</v>
      </c>
      <c r="B130" s="72"/>
      <c r="C130" s="4"/>
      <c r="D130" s="62"/>
      <c r="E130" s="72"/>
      <c r="F130" s="8">
        <f>F33+F77+F113+F128</f>
        <v>0</v>
      </c>
      <c r="G130" s="72"/>
      <c r="H130" s="8">
        <f>H33+H77+H113+H128</f>
        <v>0</v>
      </c>
      <c r="I130" s="72"/>
      <c r="J130" s="8">
        <f>J33+J77+J113+J128</f>
        <v>0</v>
      </c>
      <c r="K130" s="72"/>
      <c r="L130" s="8">
        <f>TRUNC(F130+H130+J130, 0)</f>
        <v>0</v>
      </c>
      <c r="M130" s="72"/>
    </row>
    <row r="131" spans="1:48" ht="30" customHeight="1">
      <c r="A131" s="72"/>
      <c r="B131" s="72"/>
      <c r="C131" s="4"/>
      <c r="D131" s="62"/>
      <c r="E131" s="72"/>
      <c r="F131" s="8"/>
      <c r="G131" s="72"/>
      <c r="H131" s="8"/>
      <c r="I131" s="72"/>
      <c r="J131" s="8"/>
      <c r="K131" s="72"/>
      <c r="L131" s="8"/>
      <c r="M131" s="72"/>
    </row>
    <row r="132" spans="1:48" ht="30" customHeight="1">
      <c r="A132" s="79" t="s">
        <v>261</v>
      </c>
      <c r="B132" s="52"/>
      <c r="C132" s="4"/>
      <c r="D132" s="84"/>
      <c r="E132" s="79"/>
      <c r="F132" s="79"/>
      <c r="G132" s="79"/>
      <c r="H132" s="79"/>
      <c r="I132" s="79"/>
      <c r="J132" s="79"/>
      <c r="K132" s="79"/>
      <c r="L132" s="79"/>
      <c r="M132" s="79"/>
    </row>
    <row r="133" spans="1:48" ht="30" customHeight="1">
      <c r="A133" s="80" t="s">
        <v>38</v>
      </c>
      <c r="B133" s="85" t="s">
        <v>42</v>
      </c>
      <c r="C133" s="5" t="s">
        <v>25</v>
      </c>
      <c r="D133" s="84">
        <v>6</v>
      </c>
      <c r="E133" s="8"/>
      <c r="F133" s="8">
        <f t="shared" ref="F133:F136" si="114">TRUNC(E133*D133, 0)</f>
        <v>0</v>
      </c>
      <c r="G133" s="8"/>
      <c r="H133" s="8">
        <f t="shared" ref="H133:H136" si="115">TRUNC(G133*D133, 0)</f>
        <v>0</v>
      </c>
      <c r="I133" s="8"/>
      <c r="J133" s="8">
        <f t="shared" ref="J133:J136" si="116">TRUNC(I133*D133, 0)</f>
        <v>0</v>
      </c>
      <c r="K133" s="8">
        <f t="shared" ref="K133:L136" si="117">TRUNC(E133+G133+I133, 0)</f>
        <v>0</v>
      </c>
      <c r="L133" s="8">
        <f t="shared" si="117"/>
        <v>0</v>
      </c>
      <c r="M133" s="80" t="s">
        <v>19</v>
      </c>
    </row>
    <row r="134" spans="1:48" ht="30" customHeight="1">
      <c r="A134" s="80" t="s">
        <v>40</v>
      </c>
      <c r="B134" s="85" t="s">
        <v>41</v>
      </c>
      <c r="C134" s="5" t="s">
        <v>25</v>
      </c>
      <c r="D134" s="84">
        <v>6</v>
      </c>
      <c r="E134" s="8"/>
      <c r="F134" s="8">
        <f t="shared" si="114"/>
        <v>0</v>
      </c>
      <c r="G134" s="8"/>
      <c r="H134" s="8">
        <f t="shared" si="115"/>
        <v>0</v>
      </c>
      <c r="I134" s="8"/>
      <c r="J134" s="8">
        <f t="shared" si="116"/>
        <v>0</v>
      </c>
      <c r="K134" s="8">
        <f t="shared" si="117"/>
        <v>0</v>
      </c>
      <c r="L134" s="8">
        <f t="shared" si="117"/>
        <v>0</v>
      </c>
      <c r="M134" s="80" t="s">
        <v>19</v>
      </c>
    </row>
    <row r="135" spans="1:48" s="92" customFormat="1" ht="30" customHeight="1">
      <c r="A135" s="86" t="s">
        <v>262</v>
      </c>
      <c r="B135" s="86" t="s">
        <v>39</v>
      </c>
      <c r="C135" s="87" t="s">
        <v>29</v>
      </c>
      <c r="D135" s="81">
        <v>9</v>
      </c>
      <c r="E135" s="88"/>
      <c r="F135" s="89">
        <f t="shared" si="114"/>
        <v>0</v>
      </c>
      <c r="G135" s="88"/>
      <c r="H135" s="89">
        <f t="shared" si="115"/>
        <v>0</v>
      </c>
      <c r="I135" s="88"/>
      <c r="J135" s="89">
        <f t="shared" si="116"/>
        <v>0</v>
      </c>
      <c r="K135" s="89">
        <f t="shared" si="117"/>
        <v>0</v>
      </c>
      <c r="L135" s="89">
        <f t="shared" si="117"/>
        <v>0</v>
      </c>
      <c r="M135" s="86" t="s">
        <v>19</v>
      </c>
      <c r="N135" s="90" t="s">
        <v>263</v>
      </c>
      <c r="O135" s="90" t="s">
        <v>19</v>
      </c>
      <c r="P135" s="90" t="s">
        <v>19</v>
      </c>
      <c r="Q135" s="90" t="s">
        <v>21</v>
      </c>
      <c r="R135" s="90" t="s">
        <v>23</v>
      </c>
      <c r="S135" s="90" t="s">
        <v>52</v>
      </c>
      <c r="T135" s="90" t="s">
        <v>52</v>
      </c>
      <c r="U135" s="91"/>
      <c r="V135" s="91"/>
      <c r="W135" s="91"/>
      <c r="X135" s="91"/>
      <c r="Y135" s="91"/>
      <c r="Z135" s="91"/>
      <c r="AA135" s="91"/>
      <c r="AB135" s="91"/>
      <c r="AC135" s="91"/>
      <c r="AD135" s="91"/>
      <c r="AE135" s="91"/>
      <c r="AF135" s="91"/>
      <c r="AG135" s="91"/>
      <c r="AH135" s="91"/>
      <c r="AI135" s="91"/>
      <c r="AJ135" s="91"/>
      <c r="AK135" s="91"/>
      <c r="AL135" s="91"/>
      <c r="AM135" s="91"/>
      <c r="AN135" s="91"/>
      <c r="AO135" s="91"/>
      <c r="AP135" s="91"/>
      <c r="AQ135" s="91"/>
      <c r="AR135" s="90" t="s">
        <v>19</v>
      </c>
      <c r="AS135" s="90" t="s">
        <v>19</v>
      </c>
      <c r="AT135" s="91"/>
      <c r="AU135" s="90" t="s">
        <v>264</v>
      </c>
      <c r="AV135" s="91">
        <v>29</v>
      </c>
    </row>
    <row r="136" spans="1:48" ht="30" customHeight="1">
      <c r="A136" s="80" t="s">
        <v>43</v>
      </c>
      <c r="B136" s="85" t="s">
        <v>44</v>
      </c>
      <c r="C136" s="5" t="s">
        <v>25</v>
      </c>
      <c r="D136" s="84">
        <v>15</v>
      </c>
      <c r="E136" s="8"/>
      <c r="F136" s="8">
        <f t="shared" si="114"/>
        <v>0</v>
      </c>
      <c r="G136" s="8"/>
      <c r="H136" s="8">
        <f t="shared" si="115"/>
        <v>0</v>
      </c>
      <c r="I136" s="8"/>
      <c r="J136" s="8">
        <f t="shared" si="116"/>
        <v>0</v>
      </c>
      <c r="K136" s="8">
        <f t="shared" si="117"/>
        <v>0</v>
      </c>
      <c r="L136" s="8">
        <f t="shared" si="117"/>
        <v>0</v>
      </c>
      <c r="M136" s="80" t="s">
        <v>19</v>
      </c>
    </row>
    <row r="137" spans="1:48" ht="30" customHeight="1">
      <c r="A137" s="79"/>
      <c r="B137" s="52"/>
      <c r="C137" s="4"/>
      <c r="D137" s="84"/>
      <c r="E137" s="79"/>
      <c r="F137" s="79"/>
      <c r="G137" s="79"/>
      <c r="H137" s="79"/>
      <c r="I137" s="79"/>
      <c r="J137" s="79"/>
      <c r="K137" s="79"/>
      <c r="L137" s="79"/>
      <c r="M137" s="79"/>
    </row>
    <row r="138" spans="1:48" ht="30" customHeight="1">
      <c r="A138" s="79" t="s">
        <v>24</v>
      </c>
      <c r="B138" s="52"/>
      <c r="C138" s="4"/>
      <c r="D138" s="84"/>
      <c r="E138" s="79"/>
      <c r="F138" s="8">
        <f>SUM(F133:F137)</f>
        <v>0</v>
      </c>
      <c r="G138" s="79"/>
      <c r="H138" s="8">
        <f>SUM(H133:H137)</f>
        <v>0</v>
      </c>
      <c r="I138" s="79"/>
      <c r="J138" s="8">
        <f>SUM(J133:J137)</f>
        <v>0</v>
      </c>
      <c r="K138" s="79"/>
      <c r="L138" s="8">
        <f>SUM(L133:L137)</f>
        <v>0</v>
      </c>
      <c r="M138" s="79"/>
    </row>
    <row r="139" spans="1:48" ht="30" customHeight="1">
      <c r="A139" s="79"/>
      <c r="B139" s="52"/>
      <c r="C139" s="4"/>
      <c r="D139" s="84"/>
      <c r="E139" s="79"/>
      <c r="F139" s="8"/>
      <c r="G139" s="79"/>
      <c r="H139" s="8"/>
      <c r="I139" s="79"/>
      <c r="J139" s="8"/>
      <c r="K139" s="79"/>
      <c r="L139" s="8"/>
      <c r="M139" s="79"/>
    </row>
  </sheetData>
  <mergeCells count="10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1" type="noConversion"/>
  <pageMargins left="0.78740157480314954" right="0" top="0.68" bottom="0.75" header="0" footer="0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원가계산서</vt:lpstr>
      <vt:lpstr>집계표</vt:lpstr>
      <vt:lpstr>내역서</vt:lpstr>
      <vt:lpstr>내역서!Print_Area</vt:lpstr>
      <vt:lpstr>원가계산서!Print_Area</vt:lpstr>
      <vt:lpstr>집계표!Print_Area</vt:lpstr>
      <vt:lpstr>내역서!Print_Titles</vt:lpstr>
      <vt:lpstr>원가계산서!Print_Titles</vt:lpstr>
      <vt:lpstr>집계표!Print_Titles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Doole-Taewoo</dc:creator>
  <cp:lastModifiedBy>user</cp:lastModifiedBy>
  <cp:lastPrinted>2015-10-08T00:35:26Z</cp:lastPrinted>
  <dcterms:created xsi:type="dcterms:W3CDTF">2013-06-18T06:44:34Z</dcterms:created>
  <dcterms:modified xsi:type="dcterms:W3CDTF">2015-10-08T00:46:34Z</dcterms:modified>
</cp:coreProperties>
</file>