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19440" windowHeight="14850"/>
  </bookViews>
  <sheets>
    <sheet name="원가계산서 (관악)" sheetId="17" r:id="rId1"/>
    <sheet name="집계표(관악임대)" sheetId="26" r:id="rId2"/>
    <sheet name="내역서(관악임대)" sheetId="27" r:id="rId3"/>
  </sheets>
  <externalReferences>
    <externalReference r:id="rId4"/>
  </externalReferences>
  <definedNames>
    <definedName name="_xlnm.Print_Area" localSheetId="2">'내역서(관악임대)'!$A$1:$M$111</definedName>
    <definedName name="_xlnm.Print_Area" localSheetId="0">'원가계산서 (관악)'!$A$1:$F$25</definedName>
    <definedName name="_xlnm.Print_Area" localSheetId="1">'집계표(관악임대)'!$A$1:$M$12</definedName>
    <definedName name="_xlnm.Print_Titles" localSheetId="2">'내역서(관악임대)'!$1:$3</definedName>
    <definedName name="_xlnm.Print_Titles" localSheetId="0">'원가계산서 (관악)'!$1:$1</definedName>
    <definedName name="_xlnm.Print_Titles" localSheetId="1">'집계표(관악임대)'!$1:$4</definedName>
  </definedNames>
  <calcPr calcId="125725"/>
</workbook>
</file>

<file path=xl/calcChain.xml><?xml version="1.0" encoding="utf-8"?>
<calcChain xmlns="http://schemas.openxmlformats.org/spreadsheetml/2006/main">
  <c r="E21" i="17"/>
  <c r="K51" i="27" l="1"/>
  <c r="J51"/>
  <c r="H51"/>
  <c r="F51"/>
  <c r="J9"/>
  <c r="J12"/>
  <c r="A11" i="26"/>
  <c r="L51" i="27" l="1"/>
  <c r="J108"/>
  <c r="H108"/>
  <c r="K108"/>
  <c r="J107"/>
  <c r="H107"/>
  <c r="F107"/>
  <c r="J106"/>
  <c r="H106"/>
  <c r="K106"/>
  <c r="L107" l="1"/>
  <c r="J110"/>
  <c r="H110"/>
  <c r="K107"/>
  <c r="F106"/>
  <c r="F108"/>
  <c r="L108" s="1"/>
  <c r="H9" l="1"/>
  <c r="F110"/>
  <c r="L106"/>
  <c r="L110" s="1"/>
  <c r="F11" i="26" s="1"/>
  <c r="E22" i="17" s="1"/>
  <c r="J34" i="27" l="1"/>
  <c r="H34"/>
  <c r="F34"/>
  <c r="K48"/>
  <c r="J48"/>
  <c r="H48"/>
  <c r="K9" l="1"/>
  <c r="F9"/>
  <c r="L9" s="1"/>
  <c r="L34"/>
  <c r="K34"/>
  <c r="F48"/>
  <c r="L48" s="1"/>
  <c r="A9" i="26" l="1"/>
  <c r="J65" i="27" l="1"/>
  <c r="J47"/>
  <c r="K32" l="1"/>
  <c r="J87"/>
  <c r="J88"/>
  <c r="J86"/>
  <c r="K99"/>
  <c r="J99"/>
  <c r="H99"/>
  <c r="F99"/>
  <c r="I6"/>
  <c r="J6" s="1"/>
  <c r="J7"/>
  <c r="J8"/>
  <c r="J10"/>
  <c r="J11"/>
  <c r="J13"/>
  <c r="J16"/>
  <c r="J17"/>
  <c r="J18"/>
  <c r="J19"/>
  <c r="J20"/>
  <c r="J21"/>
  <c r="J22"/>
  <c r="J23"/>
  <c r="J24"/>
  <c r="J25"/>
  <c r="F26"/>
  <c r="H26"/>
  <c r="J26"/>
  <c r="K26"/>
  <c r="F27"/>
  <c r="H27"/>
  <c r="J27"/>
  <c r="K27"/>
  <c r="J31"/>
  <c r="H32"/>
  <c r="J32"/>
  <c r="F33"/>
  <c r="H33"/>
  <c r="J33"/>
  <c r="K33"/>
  <c r="H39"/>
  <c r="J39"/>
  <c r="H40"/>
  <c r="J40"/>
  <c r="H35"/>
  <c r="J35"/>
  <c r="J36"/>
  <c r="J37"/>
  <c r="J38"/>
  <c r="H41"/>
  <c r="J41"/>
  <c r="H42"/>
  <c r="J42"/>
  <c r="H43"/>
  <c r="J43"/>
  <c r="H44"/>
  <c r="J44"/>
  <c r="J46"/>
  <c r="J49"/>
  <c r="H50"/>
  <c r="J50"/>
  <c r="J52"/>
  <c r="H53"/>
  <c r="J53"/>
  <c r="J54"/>
  <c r="F55"/>
  <c r="H55"/>
  <c r="J55"/>
  <c r="K55"/>
  <c r="F56"/>
  <c r="H56"/>
  <c r="J56"/>
  <c r="K56"/>
  <c r="J60"/>
  <c r="F61"/>
  <c r="H61"/>
  <c r="J61"/>
  <c r="K61"/>
  <c r="J62"/>
  <c r="J63"/>
  <c r="J66"/>
  <c r="J67"/>
  <c r="J68"/>
  <c r="J69"/>
  <c r="J70"/>
  <c r="J71"/>
  <c r="J72"/>
  <c r="F75"/>
  <c r="H75"/>
  <c r="J75"/>
  <c r="K75"/>
  <c r="F76"/>
  <c r="H76"/>
  <c r="J76"/>
  <c r="K76"/>
  <c r="F77"/>
  <c r="H77"/>
  <c r="J77"/>
  <c r="K77"/>
  <c r="F78"/>
  <c r="H78"/>
  <c r="J78"/>
  <c r="K78"/>
  <c r="F82"/>
  <c r="H82"/>
  <c r="J82"/>
  <c r="K82"/>
  <c r="F83"/>
  <c r="H83"/>
  <c r="J83"/>
  <c r="K83"/>
  <c r="F84"/>
  <c r="H84"/>
  <c r="J84"/>
  <c r="K84"/>
  <c r="J85"/>
  <c r="J89"/>
  <c r="F90"/>
  <c r="H90"/>
  <c r="J90"/>
  <c r="K90"/>
  <c r="F91"/>
  <c r="H91"/>
  <c r="J91"/>
  <c r="K91"/>
  <c r="F92"/>
  <c r="H92"/>
  <c r="J92"/>
  <c r="K92"/>
  <c r="F93"/>
  <c r="H93"/>
  <c r="J93"/>
  <c r="K93"/>
  <c r="F94"/>
  <c r="H94"/>
  <c r="J94"/>
  <c r="K94"/>
  <c r="F95"/>
  <c r="H95"/>
  <c r="J95"/>
  <c r="K95"/>
  <c r="F96"/>
  <c r="H96"/>
  <c r="J96"/>
  <c r="K96"/>
  <c r="F97"/>
  <c r="H97"/>
  <c r="J97"/>
  <c r="K97"/>
  <c r="F100"/>
  <c r="H100"/>
  <c r="J100"/>
  <c r="K100"/>
  <c r="A5" i="26"/>
  <c r="A6"/>
  <c r="K6"/>
  <c r="A7"/>
  <c r="K7"/>
  <c r="A8"/>
  <c r="K8"/>
  <c r="F32" i="27" l="1"/>
  <c r="L32" s="1"/>
  <c r="L100"/>
  <c r="L82"/>
  <c r="L75"/>
  <c r="L77"/>
  <c r="L76"/>
  <c r="L91"/>
  <c r="L84"/>
  <c r="L83"/>
  <c r="L99"/>
  <c r="L55"/>
  <c r="L95"/>
  <c r="L93"/>
  <c r="L92"/>
  <c r="L56"/>
  <c r="L33"/>
  <c r="L97"/>
  <c r="L61"/>
  <c r="L27"/>
  <c r="L26"/>
  <c r="H25"/>
  <c r="L96"/>
  <c r="L94"/>
  <c r="L90"/>
  <c r="L78"/>
  <c r="F89"/>
  <c r="H89" l="1"/>
  <c r="L89" s="1"/>
  <c r="K89"/>
  <c r="H23"/>
  <c r="H88"/>
  <c r="K53"/>
  <c r="F53" l="1"/>
  <c r="L53" s="1"/>
  <c r="H21"/>
  <c r="H16"/>
  <c r="K25" l="1"/>
  <c r="F25"/>
  <c r="L25" s="1"/>
  <c r="F88" l="1"/>
  <c r="L88" s="1"/>
  <c r="K88"/>
  <c r="F21"/>
  <c r="L21" s="1"/>
  <c r="K21"/>
  <c r="F16"/>
  <c r="L16" s="1"/>
  <c r="K16"/>
  <c r="K23" l="1"/>
  <c r="F23"/>
  <c r="L23" s="1"/>
  <c r="H10" l="1"/>
  <c r="H8"/>
  <c r="F10" l="1"/>
  <c r="L10" s="1"/>
  <c r="K10"/>
  <c r="K8" l="1"/>
  <c r="F8"/>
  <c r="L8" s="1"/>
  <c r="H7" l="1"/>
  <c r="K7" l="1"/>
  <c r="F7"/>
  <c r="L7" s="1"/>
  <c r="F65" l="1"/>
  <c r="K65" l="1"/>
  <c r="H65" l="1"/>
  <c r="L65" s="1"/>
  <c r="K44" l="1"/>
  <c r="F44"/>
  <c r="L44" s="1"/>
  <c r="H52" l="1"/>
  <c r="K52" l="1"/>
  <c r="F52"/>
  <c r="L52" s="1"/>
  <c r="K42" l="1"/>
  <c r="F42"/>
  <c r="L42" s="1"/>
  <c r="F31" l="1"/>
  <c r="H31"/>
  <c r="H36" l="1"/>
  <c r="F36"/>
  <c r="K31"/>
  <c r="L31"/>
  <c r="H11"/>
  <c r="L36" l="1"/>
  <c r="K36"/>
  <c r="F11" l="1"/>
  <c r="L11" s="1"/>
  <c r="K11"/>
  <c r="H24" l="1"/>
  <c r="F24" l="1"/>
  <c r="L24" s="1"/>
  <c r="K24"/>
  <c r="J74" l="1"/>
  <c r="H74" l="1"/>
  <c r="F74" l="1"/>
  <c r="L74" s="1"/>
  <c r="K74"/>
  <c r="H47" l="1"/>
  <c r="H71" l="1"/>
  <c r="H70" l="1"/>
  <c r="H86"/>
  <c r="H69" l="1"/>
  <c r="H87"/>
  <c r="K47" l="1"/>
  <c r="F47"/>
  <c r="L47" s="1"/>
  <c r="H17" l="1"/>
  <c r="H18"/>
  <c r="H22"/>
  <c r="F17" l="1"/>
  <c r="L17" s="1"/>
  <c r="K17"/>
  <c r="H49"/>
  <c r="F22" l="1"/>
  <c r="L22" s="1"/>
  <c r="K22"/>
  <c r="F18"/>
  <c r="L18" s="1"/>
  <c r="K18"/>
  <c r="H68" l="1"/>
  <c r="H37" l="1"/>
  <c r="F62" l="1"/>
  <c r="F60"/>
  <c r="H60"/>
  <c r="K60" l="1"/>
  <c r="L60"/>
  <c r="H62" l="1"/>
  <c r="K62"/>
  <c r="L62" l="1"/>
  <c r="H54" l="1"/>
  <c r="H20" l="1"/>
  <c r="F20" l="1"/>
  <c r="L20" s="1"/>
  <c r="K20"/>
  <c r="K43" l="1"/>
  <c r="F43"/>
  <c r="L43" s="1"/>
  <c r="F39"/>
  <c r="L39" s="1"/>
  <c r="K39"/>
  <c r="F40"/>
  <c r="L40" s="1"/>
  <c r="K40"/>
  <c r="K41"/>
  <c r="F41"/>
  <c r="L41" s="1"/>
  <c r="J64"/>
  <c r="F35" l="1"/>
  <c r="L35" s="1"/>
  <c r="K35"/>
  <c r="F50"/>
  <c r="L50" s="1"/>
  <c r="K50"/>
  <c r="H66"/>
  <c r="H63"/>
  <c r="H38"/>
  <c r="H64"/>
  <c r="J15"/>
  <c r="J14"/>
  <c r="H12"/>
  <c r="H67"/>
  <c r="K64" l="1"/>
  <c r="F64"/>
  <c r="L64" s="1"/>
  <c r="K63"/>
  <c r="F63"/>
  <c r="H13"/>
  <c r="J28"/>
  <c r="H6"/>
  <c r="J98"/>
  <c r="J101" s="1"/>
  <c r="J9" i="26" s="1"/>
  <c r="H46" i="27"/>
  <c r="H45" l="1"/>
  <c r="J45"/>
  <c r="J57" s="1"/>
  <c r="J7" i="26" s="1"/>
  <c r="H98" i="27"/>
  <c r="H19"/>
  <c r="H85"/>
  <c r="J73"/>
  <c r="J79" s="1"/>
  <c r="J8" i="26" s="1"/>
  <c r="L63" i="27"/>
  <c r="J6" i="26"/>
  <c r="H72" i="27"/>
  <c r="H15"/>
  <c r="H101" l="1"/>
  <c r="H9" i="26" s="1"/>
  <c r="K12" i="27"/>
  <c r="F12"/>
  <c r="L12" s="1"/>
  <c r="H73"/>
  <c r="H79" s="1"/>
  <c r="H8" i="26" s="1"/>
  <c r="J103" i="27"/>
  <c r="J5" i="26"/>
  <c r="E12" i="17" s="1"/>
  <c r="F66" i="27"/>
  <c r="K68"/>
  <c r="F68"/>
  <c r="L68" s="1"/>
  <c r="K66"/>
  <c r="H57"/>
  <c r="H7" i="26" s="1"/>
  <c r="F49" i="27"/>
  <c r="L49" s="1"/>
  <c r="K49"/>
  <c r="K38"/>
  <c r="F38"/>
  <c r="L38" s="1"/>
  <c r="K37"/>
  <c r="F37"/>
  <c r="H14"/>
  <c r="H28" s="1"/>
  <c r="F54" l="1"/>
  <c r="L54" s="1"/>
  <c r="K54"/>
  <c r="H103"/>
  <c r="L66"/>
  <c r="L37"/>
  <c r="F13"/>
  <c r="L13" s="1"/>
  <c r="K13"/>
  <c r="H6" i="26"/>
  <c r="H5" s="1"/>
  <c r="E9" i="17" s="1"/>
  <c r="E10" l="1"/>
  <c r="F45" i="27"/>
  <c r="K45" l="1"/>
  <c r="K19"/>
  <c r="L45"/>
  <c r="F19"/>
  <c r="L19" s="1"/>
  <c r="F6"/>
  <c r="K6"/>
  <c r="F87" l="1"/>
  <c r="L87" s="1"/>
  <c r="K87"/>
  <c r="F98"/>
  <c r="L98" s="1"/>
  <c r="K98"/>
  <c r="F85"/>
  <c r="K85"/>
  <c r="F71"/>
  <c r="L71" s="1"/>
  <c r="K71"/>
  <c r="F70"/>
  <c r="L70" s="1"/>
  <c r="K70"/>
  <c r="F46"/>
  <c r="K46"/>
  <c r="L6"/>
  <c r="L85" l="1"/>
  <c r="F86"/>
  <c r="L86" s="1"/>
  <c r="K86"/>
  <c r="F69"/>
  <c r="L69" s="1"/>
  <c r="K69"/>
  <c r="L46"/>
  <c r="L57" s="1"/>
  <c r="F57"/>
  <c r="F7" i="26" s="1"/>
  <c r="L7" s="1"/>
  <c r="F101" i="27" l="1"/>
  <c r="F9" i="26" s="1"/>
  <c r="L9" s="1"/>
  <c r="F73" i="27"/>
  <c r="L73" s="1"/>
  <c r="K73"/>
  <c r="F14"/>
  <c r="K14"/>
  <c r="F15"/>
  <c r="L15" s="1"/>
  <c r="K15"/>
  <c r="L101" l="1"/>
  <c r="F67"/>
  <c r="K67"/>
  <c r="L14"/>
  <c r="L28" s="1"/>
  <c r="F28"/>
  <c r="E11" i="17"/>
  <c r="E14" l="1"/>
  <c r="E13"/>
  <c r="L67" i="27"/>
  <c r="F6" i="26"/>
  <c r="L6" l="1"/>
  <c r="K72" i="27" l="1"/>
  <c r="F72"/>
  <c r="L72" l="1"/>
  <c r="F79"/>
  <c r="F103" s="1"/>
  <c r="L103" s="1"/>
  <c r="L79" l="1"/>
  <c r="F8" i="26"/>
  <c r="F5" s="1"/>
  <c r="E6" i="17" s="1"/>
  <c r="L8" i="26" l="1"/>
  <c r="L5"/>
  <c r="E8" i="17" l="1"/>
  <c r="E16" l="1"/>
  <c r="E17"/>
  <c r="E15"/>
  <c r="E18" l="1"/>
  <c r="E19" l="1"/>
  <c r="E20" l="1"/>
  <c r="E23" l="1"/>
  <c r="E24" s="1"/>
  <c r="E25" s="1"/>
</calcChain>
</file>

<file path=xl/sharedStrings.xml><?xml version="1.0" encoding="utf-8"?>
<sst xmlns="http://schemas.openxmlformats.org/spreadsheetml/2006/main" count="375" uniqueCount="207">
  <si>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</si>
  <si>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</si>
  <si>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</si>
  <si>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</si>
  <si>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</si>
  <si>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</si>
  <si>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</si>
  <si>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</si>
  <si>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</si>
  <si>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</si>
  <si>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</si>
  <si>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</si>
  <si>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</si>
  <si>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</si>
  <si>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</si>
  <si>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</si>
  <si>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</si>
  <si>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</si>
  <si>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</si>
  <si>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/>
  </si>
  <si>
    <t>0101</t>
  </si>
  <si>
    <t>010101</t>
  </si>
  <si>
    <t>[ 합           계 ]</t>
  </si>
  <si>
    <t>TON</t>
  </si>
  <si>
    <t>010111</t>
  </si>
  <si>
    <t>010117</t>
  </si>
  <si>
    <t>노무비</t>
  </si>
  <si>
    <t>공 사 원 가 계 산 서</t>
  </si>
  <si>
    <t>금      액</t>
  </si>
  <si>
    <t>M2</t>
    <phoneticPr fontId="1" type="noConversion"/>
  </si>
  <si>
    <t>M</t>
    <phoneticPr fontId="1" type="noConversion"/>
  </si>
  <si>
    <t>KG</t>
    <phoneticPr fontId="1" type="noConversion"/>
  </si>
  <si>
    <t>건축물현장정리</t>
    <phoneticPr fontId="1" type="noConversion"/>
  </si>
  <si>
    <t>폐기물처리수수료</t>
  </si>
  <si>
    <t>건설폐기물상차비 - 혼합</t>
  </si>
  <si>
    <t>16톤압롤트럭(20m3)</t>
  </si>
  <si>
    <t>혼합건설폐기물(소각 5%이하)</t>
  </si>
  <si>
    <t>건설폐기물운반비 - 중간처리</t>
  </si>
  <si>
    <t>16톤압롤트럭 - 25km</t>
  </si>
  <si>
    <t>식</t>
    <phoneticPr fontId="1" type="noConversion"/>
  </si>
  <si>
    <t>EA</t>
    <phoneticPr fontId="1" type="noConversion"/>
  </si>
  <si>
    <t>M3</t>
    <phoneticPr fontId="1" type="noConversion"/>
  </si>
  <si>
    <t>창호주위 코킹</t>
    <phoneticPr fontId="1" type="noConversion"/>
  </si>
  <si>
    <t>Φ 101.6,  1.2T</t>
    <phoneticPr fontId="1" type="noConversion"/>
  </si>
  <si>
    <t>[ 소           계 ]</t>
    <phoneticPr fontId="1" type="noConversion"/>
  </si>
  <si>
    <t>준공청소포함</t>
    <phoneticPr fontId="1" type="noConversion"/>
  </si>
  <si>
    <t xml:space="preserve">M </t>
    <phoneticPr fontId="1" type="noConversion"/>
  </si>
  <si>
    <t>터파기</t>
    <phoneticPr fontId="1" type="noConversion"/>
  </si>
  <si>
    <t>잔토처리</t>
    <phoneticPr fontId="1" type="noConversion"/>
  </si>
  <si>
    <t>되메우기</t>
    <phoneticPr fontId="1" type="noConversion"/>
  </si>
  <si>
    <t xml:space="preserve">                 구  분
 비   목</t>
  </si>
  <si>
    <t>구    성   비</t>
  </si>
  <si>
    <t>비    고</t>
  </si>
  <si>
    <t>순  공  사  원  가</t>
  </si>
  <si>
    <t>재료비</t>
  </si>
  <si>
    <t>직   접   재  료  비</t>
  </si>
  <si>
    <t>간   접   재  료  비</t>
  </si>
  <si>
    <t xml:space="preserve"> 소               계</t>
  </si>
  <si>
    <t>직   접   노  무  비</t>
  </si>
  <si>
    <t>간   접   노  무  비</t>
  </si>
  <si>
    <t>소                계</t>
  </si>
  <si>
    <t>경  비</t>
  </si>
  <si>
    <t>기    계    경    비</t>
  </si>
  <si>
    <t>산  재  보   험   료</t>
  </si>
  <si>
    <t>고  용  보   험   료</t>
  </si>
  <si>
    <t>안  전   관   리  비</t>
  </si>
  <si>
    <t>기    타    경    비</t>
  </si>
  <si>
    <t>환  경  보   전   비</t>
  </si>
  <si>
    <t xml:space="preserve">         계</t>
  </si>
  <si>
    <t>일  반   관   리  비</t>
  </si>
  <si>
    <t>이                윤</t>
  </si>
  <si>
    <t>폐  기  물  처 리 비</t>
  </si>
  <si>
    <t>총       원       가</t>
  </si>
  <si>
    <t>부   가   가  치  세</t>
  </si>
  <si>
    <t>도    급    금    액</t>
  </si>
  <si>
    <t>공      종      별      내     역     서</t>
    <phoneticPr fontId="1" type="noConversion"/>
  </si>
  <si>
    <t>녹막이페인트</t>
    <phoneticPr fontId="1" type="noConversion"/>
  </si>
  <si>
    <t>50*50*2.3T</t>
    <phoneticPr fontId="1" type="noConversion"/>
  </si>
  <si>
    <t xml:space="preserve">    03  외  부 공  사</t>
    <phoneticPr fontId="1" type="noConversion"/>
  </si>
  <si>
    <t>무근콘크리트타설</t>
    <phoneticPr fontId="1" type="noConversion"/>
  </si>
  <si>
    <t>철근가공조립</t>
    <phoneticPr fontId="1" type="noConversion"/>
  </si>
  <si>
    <t>철근콘크리트타설</t>
    <phoneticPr fontId="1" type="noConversion"/>
  </si>
  <si>
    <t>10MM</t>
    <phoneticPr fontId="1" type="noConversion"/>
  </si>
  <si>
    <t>잡석깔기</t>
    <phoneticPr fontId="1" type="noConversion"/>
  </si>
  <si>
    <t>가설칸막이</t>
    <phoneticPr fontId="1" type="noConversion"/>
  </si>
  <si>
    <t>부스칸막이철거</t>
    <phoneticPr fontId="1" type="noConversion"/>
  </si>
  <si>
    <t>도어첵크</t>
    <phoneticPr fontId="1" type="noConversion"/>
  </si>
  <si>
    <t>렉산(점자각인)</t>
    <phoneticPr fontId="1" type="noConversion"/>
  </si>
  <si>
    <t>핸드레일촉지판</t>
    <phoneticPr fontId="1" type="noConversion"/>
  </si>
  <si>
    <t>스탠드형</t>
    <phoneticPr fontId="1" type="noConversion"/>
  </si>
  <si>
    <t>종합안내촉지도</t>
    <phoneticPr fontId="1" type="noConversion"/>
  </si>
  <si>
    <t>L형</t>
    <phoneticPr fontId="1" type="noConversion"/>
  </si>
  <si>
    <t>장애인손잡이</t>
    <phoneticPr fontId="1" type="noConversion"/>
  </si>
  <si>
    <t>세면대용</t>
    <phoneticPr fontId="1" type="noConversion"/>
  </si>
  <si>
    <t>소변기용</t>
    <phoneticPr fontId="1" type="noConversion"/>
  </si>
  <si>
    <t>각도거울</t>
    <phoneticPr fontId="1" type="noConversion"/>
  </si>
  <si>
    <t>광감지자동</t>
    <phoneticPr fontId="1" type="noConversion"/>
  </si>
  <si>
    <t>대변기센서</t>
    <phoneticPr fontId="1" type="noConversion"/>
  </si>
  <si>
    <t>점자블럭</t>
    <phoneticPr fontId="1" type="noConversion"/>
  </si>
  <si>
    <t>벽면부착형</t>
    <phoneticPr fontId="1" type="noConversion"/>
  </si>
  <si>
    <t>장애인주차표지판</t>
    <phoneticPr fontId="1" type="noConversion"/>
  </si>
  <si>
    <t>장애인,서울시규정</t>
    <phoneticPr fontId="1" type="noConversion"/>
  </si>
  <si>
    <t>주차장라인마킹</t>
    <phoneticPr fontId="1" type="noConversion"/>
  </si>
  <si>
    <t>소나무이식</t>
    <phoneticPr fontId="1" type="noConversion"/>
  </si>
  <si>
    <t>현수막신설</t>
    <phoneticPr fontId="1" type="noConversion"/>
  </si>
  <si>
    <t>석재타일붙이기</t>
    <phoneticPr fontId="1" type="noConversion"/>
  </si>
  <si>
    <t>화강석 통석</t>
    <phoneticPr fontId="1" type="noConversion"/>
  </si>
  <si>
    <t>화강석 버너구이/벽</t>
    <phoneticPr fontId="1" type="noConversion"/>
  </si>
  <si>
    <t>화강석 버너구이/바닥</t>
    <phoneticPr fontId="1" type="noConversion"/>
  </si>
  <si>
    <t>액체방수</t>
    <phoneticPr fontId="1" type="noConversion"/>
  </si>
  <si>
    <t>출입구캐노피 설치</t>
    <phoneticPr fontId="1" type="noConversion"/>
  </si>
  <si>
    <t>배수라인 연결설치</t>
    <phoneticPr fontId="1" type="noConversion"/>
  </si>
  <si>
    <t>급수라인 연결설치</t>
    <phoneticPr fontId="1" type="noConversion"/>
  </si>
  <si>
    <t>천정점검구설치</t>
    <phoneticPr fontId="1" type="noConversion"/>
  </si>
  <si>
    <t>각파이프(철제)</t>
    <phoneticPr fontId="1" type="noConversion"/>
  </si>
  <si>
    <t>출입문손잡이</t>
    <phoneticPr fontId="1" type="noConversion"/>
  </si>
  <si>
    <t>후로아힌지</t>
    <phoneticPr fontId="1" type="noConversion"/>
  </si>
  <si>
    <t>유리주위코킹</t>
    <phoneticPr fontId="1" type="noConversion"/>
  </si>
  <si>
    <t>유리끼우고닦기</t>
    <phoneticPr fontId="1" type="noConversion"/>
  </si>
  <si>
    <t xml:space="preserve">강화유리 </t>
    <phoneticPr fontId="1" type="noConversion"/>
  </si>
  <si>
    <t>0.9*2.4, 12MM강화</t>
    <phoneticPr fontId="1" type="noConversion"/>
  </si>
  <si>
    <t>강화유리도어</t>
    <phoneticPr fontId="1" type="noConversion"/>
  </si>
  <si>
    <t>0.9*2.1, 12MM강화</t>
    <phoneticPr fontId="1" type="noConversion"/>
  </si>
  <si>
    <t>2.74*3.57,폐쇄형, 1.6t</t>
    <phoneticPr fontId="1" type="noConversion"/>
  </si>
  <si>
    <t>2.74*3.57, 50*120AL</t>
    <phoneticPr fontId="1" type="noConversion"/>
  </si>
  <si>
    <t xml:space="preserve">    02  본건물공사</t>
    <phoneticPr fontId="1" type="noConversion"/>
  </si>
  <si>
    <t>현수막철거</t>
    <phoneticPr fontId="1" type="noConversion"/>
  </si>
  <si>
    <t>게시판철거</t>
    <phoneticPr fontId="1" type="noConversion"/>
  </si>
  <si>
    <t>고압블럭철거</t>
    <phoneticPr fontId="1" type="noConversion"/>
  </si>
  <si>
    <t>석재타일철거</t>
    <phoneticPr fontId="1" type="noConversion"/>
  </si>
  <si>
    <t>화강석 통석철거</t>
    <phoneticPr fontId="1" type="noConversion"/>
  </si>
  <si>
    <t>화강석 벽체철거</t>
    <phoneticPr fontId="1" type="noConversion"/>
  </si>
  <si>
    <t>화강석 바닥철거</t>
    <phoneticPr fontId="1" type="noConversion"/>
  </si>
  <si>
    <t>알미늄창호철거</t>
    <phoneticPr fontId="1" type="noConversion"/>
  </si>
  <si>
    <t>복층유리철거</t>
    <phoneticPr fontId="1" type="noConversion"/>
  </si>
  <si>
    <t>알미튬시트 철거</t>
    <phoneticPr fontId="1" type="noConversion"/>
  </si>
  <si>
    <t>철근콘크리트철거</t>
    <phoneticPr fontId="1" type="noConversion"/>
  </si>
  <si>
    <t>안내대 이전설치</t>
    <phoneticPr fontId="1" type="noConversion"/>
  </si>
  <si>
    <t>정수기 이전설치</t>
    <phoneticPr fontId="1" type="noConversion"/>
  </si>
  <si>
    <t>자판기 이전설치</t>
    <phoneticPr fontId="1" type="noConversion"/>
  </si>
  <si>
    <t xml:space="preserve">    01  가설, 철거공사</t>
    <phoneticPr fontId="1" type="noConversion"/>
  </si>
  <si>
    <t>&lt; 서울관악우체국&gt;</t>
    <phoneticPr fontId="1" type="noConversion"/>
  </si>
  <si>
    <t>장애인가운터</t>
    <phoneticPr fontId="1" type="noConversion"/>
  </si>
  <si>
    <t>상판철거후 마감</t>
    <phoneticPr fontId="1" type="noConversion"/>
  </si>
  <si>
    <t>무근콘크리트철거</t>
    <phoneticPr fontId="1" type="noConversion"/>
  </si>
  <si>
    <t>인력,소형기계</t>
    <phoneticPr fontId="1" type="noConversion"/>
  </si>
  <si>
    <t>M2</t>
    <phoneticPr fontId="1" type="noConversion"/>
  </si>
  <si>
    <t>화강석철거</t>
    <phoneticPr fontId="1" type="noConversion"/>
  </si>
  <si>
    <t>석재바닥</t>
    <phoneticPr fontId="1" type="noConversion"/>
  </si>
  <si>
    <t>화강석,물갈기</t>
    <phoneticPr fontId="1" type="noConversion"/>
  </si>
  <si>
    <t>화강석,버너구이</t>
    <phoneticPr fontId="1" type="noConversion"/>
  </si>
  <si>
    <t>1/AWD</t>
    <phoneticPr fontId="1" type="noConversion"/>
  </si>
  <si>
    <t>잡철물제작설치</t>
    <phoneticPr fontId="1" type="noConversion"/>
  </si>
  <si>
    <t>간단구조</t>
    <phoneticPr fontId="1" type="noConversion"/>
  </si>
  <si>
    <t>대</t>
    <phoneticPr fontId="1" type="noConversion"/>
  </si>
  <si>
    <t>경량철골천정틀</t>
    <phoneticPr fontId="1" type="noConversion"/>
  </si>
  <si>
    <t>M-BAR</t>
    <phoneticPr fontId="1" type="noConversion"/>
  </si>
  <si>
    <t>인력비빔</t>
    <phoneticPr fontId="1" type="noConversion"/>
  </si>
  <si>
    <t>기계비빔</t>
    <phoneticPr fontId="1" type="noConversion"/>
  </si>
  <si>
    <t>1종</t>
    <phoneticPr fontId="1" type="noConversion"/>
  </si>
  <si>
    <t>합판거푸집</t>
    <phoneticPr fontId="1" type="noConversion"/>
  </si>
  <si>
    <t>4회</t>
    <phoneticPr fontId="1" type="noConversion"/>
  </si>
  <si>
    <t>장외,덤프 15톤</t>
    <phoneticPr fontId="1" type="noConversion"/>
  </si>
  <si>
    <t>주</t>
    <phoneticPr fontId="1" type="noConversion"/>
  </si>
  <si>
    <t>W=2.0, H=3.5</t>
    <phoneticPr fontId="1" type="noConversion"/>
  </si>
  <si>
    <t>장애자용핸드레일</t>
    <phoneticPr fontId="1" type="noConversion"/>
  </si>
  <si>
    <t>Φ 38.1, SST, H=800</t>
    <phoneticPr fontId="1" type="noConversion"/>
  </si>
  <si>
    <t>바닥</t>
    <phoneticPr fontId="1" type="noConversion"/>
  </si>
  <si>
    <t>보도블럭 철거</t>
    <phoneticPr fontId="1" type="noConversion"/>
  </si>
  <si>
    <t>보도블럭 신설</t>
    <phoneticPr fontId="1" type="noConversion"/>
  </si>
  <si>
    <t>흡음패널</t>
    <phoneticPr fontId="1" type="noConversion"/>
  </si>
  <si>
    <t>T=50MM, 0.5T내후강판</t>
    <phoneticPr fontId="1" type="noConversion"/>
  </si>
  <si>
    <t xml:space="preserve">    04  장애인시설공사</t>
    <phoneticPr fontId="1" type="noConversion"/>
  </si>
  <si>
    <t>화장실칸막이(장애인용,미서기)</t>
    <phoneticPr fontId="1" type="noConversion"/>
  </si>
  <si>
    <t>무석면텍스</t>
    <phoneticPr fontId="1" type="noConversion"/>
  </si>
  <si>
    <t>12MM*300*600</t>
    <phoneticPr fontId="1" type="noConversion"/>
  </si>
  <si>
    <t>방범셧타</t>
    <phoneticPr fontId="1" type="noConversion"/>
  </si>
  <si>
    <t>방범접합유리</t>
    <phoneticPr fontId="1" type="noConversion"/>
  </si>
  <si>
    <t>12.8mm</t>
    <phoneticPr fontId="1" type="noConversion"/>
  </si>
  <si>
    <t>강제 10MM</t>
    <phoneticPr fontId="1" type="noConversion"/>
  </si>
  <si>
    <t xml:space="preserve">1/SSD(스텐레스스틸창호, 150*50*1.5T) </t>
    <phoneticPr fontId="1" type="noConversion"/>
  </si>
  <si>
    <t>틀보강 SST 150*100*3.0T 포함</t>
    <phoneticPr fontId="1" type="noConversion"/>
  </si>
  <si>
    <t xml:space="preserve">    00  폐 기 물 공 사</t>
    <phoneticPr fontId="1" type="noConversion"/>
  </si>
  <si>
    <t>휀코일 이전설치</t>
    <phoneticPr fontId="1" type="noConversion"/>
  </si>
  <si>
    <t>휀코일철거</t>
    <phoneticPr fontId="1" type="noConversion"/>
  </si>
  <si>
    <t>휀코일카바</t>
    <phoneticPr fontId="1" type="noConversion"/>
  </si>
  <si>
    <t>M</t>
    <phoneticPr fontId="1" type="noConversion"/>
  </si>
  <si>
    <t>300*300*60MM,점형/선형</t>
    <phoneticPr fontId="1" type="noConversion"/>
  </si>
  <si>
    <t>점토바닥벽돌(230*114*60T)</t>
    <phoneticPr fontId="1" type="noConversion"/>
  </si>
  <si>
    <t>(노)*3.8%</t>
  </si>
  <si>
    <t>(노)*0.87%</t>
  </si>
  <si>
    <t>(재+직.노)*2.93%</t>
  </si>
  <si>
    <t>(재+직.노+기.경)*0.3%</t>
  </si>
  <si>
    <t>(재+노+경)*6%</t>
  </si>
  <si>
    <t>(총원가)*10%</t>
  </si>
  <si>
    <t>직.노*9.6%</t>
    <phoneticPr fontId="1" type="noConversion"/>
  </si>
  <si>
    <t>(재+노)*3.03%</t>
    <phoneticPr fontId="1" type="noConversion"/>
  </si>
  <si>
    <t>(노+경+일)*10.51%</t>
    <phoneticPr fontId="1" type="noConversion"/>
  </si>
  <si>
    <t>최대 9.6%</t>
    <phoneticPr fontId="1" type="noConversion"/>
  </si>
  <si>
    <t>3.8% (법정)</t>
    <phoneticPr fontId="1" type="noConversion"/>
  </si>
  <si>
    <t>0.87% (법정)</t>
    <phoneticPr fontId="1" type="noConversion"/>
  </si>
  <si>
    <t>2.93% (법정)</t>
    <phoneticPr fontId="1" type="noConversion"/>
  </si>
  <si>
    <t>최대 3.03%</t>
    <phoneticPr fontId="1" type="noConversion"/>
  </si>
  <si>
    <t>0.3% (법정)</t>
    <phoneticPr fontId="1" type="noConversion"/>
  </si>
  <si>
    <t>최대 6%</t>
    <phoneticPr fontId="1" type="noConversion"/>
  </si>
  <si>
    <t>최대 10.51%</t>
    <phoneticPr fontId="1" type="noConversion"/>
  </si>
  <si>
    <t xml:space="preserve">공 사 명 : 서울관악우체국 임대공간 조성공사                                                    </t>
    <phoneticPr fontId="1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</si>
</sst>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#,###"/>
    <numFmt numFmtId="177" formatCode="#,##0_);[Red]\(#,##0\)"/>
    <numFmt numFmtId="178" formatCode="###,###,###,###,###"/>
    <numFmt numFmtId="179" formatCode="0.0_);[Red]\(0.0\)"/>
    <numFmt numFmtId="180" formatCode="0.0_ "/>
  </numFmts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name val="굴림"/>
      <family val="3"/>
      <charset val="129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sz val="13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b/>
      <u/>
      <sz val="20"/>
      <color theme="1"/>
      <name val="굴림체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EEEEEE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0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quotePrefix="1" applyFill="1" applyAlignment="1">
      <alignment vertical="center"/>
    </xf>
    <xf numFmtId="0" fontId="0" fillId="0" borderId="0" xfId="0" applyFill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176" fontId="5" fillId="0" borderId="1" xfId="0" applyNumberFormat="1" applyFont="1" applyFill="1" applyBorder="1" applyAlignment="1">
      <alignment vertical="center" wrapText="1"/>
    </xf>
    <xf numFmtId="0" fontId="4" fillId="0" borderId="1" xfId="0" quotePrefix="1" applyFont="1" applyFill="1" applyBorder="1" applyAlignment="1">
      <alignment horizontal="center" vertical="center" wrapText="1"/>
    </xf>
    <xf numFmtId="176" fontId="4" fillId="0" borderId="1" xfId="0" quotePrefix="1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vertical="center" wrapText="1"/>
    </xf>
    <xf numFmtId="0" fontId="0" fillId="0" borderId="0" xfId="0" applyFill="1" applyAlignment="1">
      <alignment vertical="center"/>
    </xf>
    <xf numFmtId="176" fontId="0" fillId="0" borderId="0" xfId="0" applyNumberFormat="1" applyFill="1" applyAlignment="1">
      <alignment vertical="center"/>
    </xf>
    <xf numFmtId="177" fontId="5" fillId="0" borderId="1" xfId="0" applyNumberFormat="1" applyFont="1" applyFill="1" applyBorder="1" applyAlignment="1">
      <alignment vertical="center" shrinkToFit="1"/>
    </xf>
    <xf numFmtId="177" fontId="5" fillId="0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77" fontId="6" fillId="0" borderId="1" xfId="0" applyNumberFormat="1" applyFont="1" applyFill="1" applyBorder="1" applyAlignment="1">
      <alignment horizontal="left" vertical="center" shrinkToFit="1"/>
    </xf>
    <xf numFmtId="177" fontId="7" fillId="0" borderId="1" xfId="0" applyNumberFormat="1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vertical="center" wrapText="1"/>
    </xf>
    <xf numFmtId="177" fontId="9" fillId="0" borderId="1" xfId="0" applyNumberFormat="1" applyFont="1" applyFill="1" applyBorder="1" applyAlignment="1">
      <alignment vertical="center" shrinkToFit="1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 shrinkToFit="1"/>
    </xf>
    <xf numFmtId="0" fontId="10" fillId="0" borderId="2" xfId="0" quotePrefix="1" applyFont="1" applyBorder="1" applyAlignment="1">
      <alignment horizontal="center" vertical="center" shrinkToFit="1"/>
    </xf>
    <xf numFmtId="0" fontId="10" fillId="0" borderId="2" xfId="0" quotePrefix="1" applyFont="1" applyBorder="1" applyAlignment="1">
      <alignment vertical="center" shrinkToFit="1"/>
    </xf>
    <xf numFmtId="178" fontId="10" fillId="0" borderId="2" xfId="0" applyNumberFormat="1" applyFont="1" applyBorder="1" applyAlignment="1">
      <alignment vertical="center" shrinkToFit="1"/>
    </xf>
    <xf numFmtId="0" fontId="10" fillId="0" borderId="7" xfId="0" quotePrefix="1" applyFont="1" applyBorder="1" applyAlignment="1">
      <alignment horizontal="center" vertical="center" shrinkToFit="1"/>
    </xf>
    <xf numFmtId="0" fontId="10" fillId="0" borderId="7" xfId="0" quotePrefix="1" applyFont="1" applyBorder="1" applyAlignment="1">
      <alignment vertical="center" shrinkToFit="1"/>
    </xf>
    <xf numFmtId="178" fontId="10" fillId="0" borderId="7" xfId="0" applyNumberFormat="1" applyFont="1" applyBorder="1" applyAlignment="1">
      <alignment vertical="center" shrinkToFit="1"/>
    </xf>
    <xf numFmtId="0" fontId="10" fillId="0" borderId="3" xfId="0" quotePrefix="1" applyFont="1" applyBorder="1" applyAlignment="1">
      <alignment horizontal="center" vertical="center" shrinkToFit="1"/>
    </xf>
    <xf numFmtId="178" fontId="10" fillId="0" borderId="3" xfId="0" applyNumberFormat="1" applyFont="1" applyBorder="1" applyAlignment="1">
      <alignment vertical="center" shrinkToFit="1"/>
    </xf>
    <xf numFmtId="0" fontId="10" fillId="0" borderId="1" xfId="0" quotePrefix="1" applyFont="1" applyBorder="1" applyAlignment="1">
      <alignment horizontal="center" vertical="center" shrinkToFit="1"/>
    </xf>
    <xf numFmtId="0" fontId="10" fillId="0" borderId="1" xfId="0" quotePrefix="1" applyFont="1" applyBorder="1" applyAlignment="1">
      <alignment vertical="center" shrinkToFit="1"/>
    </xf>
    <xf numFmtId="178" fontId="10" fillId="0" borderId="1" xfId="0" applyNumberFormat="1" applyFont="1" applyBorder="1" applyAlignment="1">
      <alignment vertical="center" shrinkToFit="1"/>
    </xf>
    <xf numFmtId="0" fontId="10" fillId="0" borderId="3" xfId="0" applyFont="1" applyBorder="1" applyAlignment="1">
      <alignment vertical="center" shrinkToFit="1"/>
    </xf>
    <xf numFmtId="0" fontId="10" fillId="0" borderId="7" xfId="0" applyFont="1" applyBorder="1" applyAlignment="1">
      <alignment vertical="center" shrinkToFit="1"/>
    </xf>
    <xf numFmtId="0" fontId="10" fillId="0" borderId="1" xfId="0" applyFont="1" applyBorder="1" applyAlignment="1">
      <alignment vertical="center" shrinkToFit="1"/>
    </xf>
    <xf numFmtId="0" fontId="10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vertical="center" shrinkToFit="1"/>
    </xf>
    <xf numFmtId="0" fontId="10" fillId="0" borderId="0" xfId="0" applyFont="1" applyAlignment="1">
      <alignment vertical="center" shrinkToFit="1"/>
    </xf>
    <xf numFmtId="177" fontId="5" fillId="0" borderId="1" xfId="0" applyNumberFormat="1" applyFont="1" applyFill="1" applyBorder="1" applyAlignment="1">
      <alignment vertical="center" wrapText="1"/>
    </xf>
    <xf numFmtId="177" fontId="12" fillId="0" borderId="0" xfId="0" applyNumberFormat="1" applyFont="1" applyFill="1">
      <alignment vertical="center"/>
    </xf>
    <xf numFmtId="0" fontId="0" fillId="0" borderId="0" xfId="0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177" fontId="7" fillId="0" borderId="1" xfId="0" applyNumberFormat="1" applyFont="1" applyFill="1" applyBorder="1" applyAlignment="1">
      <alignment vertical="center" wrapText="1"/>
    </xf>
    <xf numFmtId="0" fontId="5" fillId="0" borderId="1" xfId="0" quotePrefix="1" applyFont="1" applyFill="1" applyBorder="1" applyAlignment="1">
      <alignment vertical="center" wrapText="1"/>
    </xf>
    <xf numFmtId="0" fontId="0" fillId="0" borderId="0" xfId="0" quotePrefix="1" applyFill="1">
      <alignment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quotePrefix="1" applyFont="1" applyFill="1" applyBorder="1" applyAlignment="1">
      <alignment vertical="center" wrapText="1"/>
    </xf>
    <xf numFmtId="179" fontId="0" fillId="0" borderId="0" xfId="0" applyNumberFormat="1" applyFill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 wrapText="1"/>
    </xf>
    <xf numFmtId="179" fontId="5" fillId="3" borderId="1" xfId="0" applyNumberFormat="1" applyFont="1" applyFill="1" applyBorder="1" applyAlignment="1">
      <alignment horizontal="center" vertical="center" wrapText="1"/>
    </xf>
    <xf numFmtId="179" fontId="7" fillId="0" borderId="1" xfId="0" applyNumberFormat="1" applyFont="1" applyFill="1" applyBorder="1" applyAlignment="1">
      <alignment horizontal="center" vertical="center" wrapText="1"/>
    </xf>
    <xf numFmtId="179" fontId="3" fillId="0" borderId="1" xfId="0" quotePrefix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177" fontId="7" fillId="0" borderId="1" xfId="0" applyNumberFormat="1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quotePrefix="1" applyFont="1" applyFill="1" applyBorder="1" applyAlignment="1">
      <alignment vertical="center" wrapText="1"/>
    </xf>
    <xf numFmtId="177" fontId="7" fillId="0" borderId="1" xfId="0" applyNumberFormat="1" applyFont="1" applyFill="1" applyBorder="1" applyAlignment="1">
      <alignment vertical="center" wrapText="1"/>
    </xf>
    <xf numFmtId="177" fontId="7" fillId="0" borderId="1" xfId="0" applyNumberFormat="1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quotePrefix="1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quotePrefix="1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quotePrefix="1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180" fontId="5" fillId="0" borderId="1" xfId="0" applyNumberFormat="1" applyFont="1" applyFill="1" applyBorder="1" applyAlignment="1">
      <alignment vertical="center" wrapText="1"/>
    </xf>
    <xf numFmtId="0" fontId="5" fillId="0" borderId="1" xfId="0" quotePrefix="1" applyFont="1" applyFill="1" applyBorder="1" applyAlignment="1">
      <alignment vertical="center" shrinkToFit="1"/>
    </xf>
    <xf numFmtId="0" fontId="5" fillId="0" borderId="1" xfId="0" applyFont="1" applyFill="1" applyBorder="1" applyAlignment="1">
      <alignment vertical="center" wrapText="1"/>
    </xf>
    <xf numFmtId="0" fontId="5" fillId="0" borderId="1" xfId="0" quotePrefix="1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10" fillId="0" borderId="4" xfId="0" quotePrefix="1" applyFont="1" applyBorder="1" applyAlignment="1">
      <alignment horizontal="center" vertical="center" shrinkToFit="1"/>
    </xf>
    <xf numFmtId="0" fontId="10" fillId="0" borderId="5" xfId="0" quotePrefix="1" applyFont="1" applyBorder="1" applyAlignment="1">
      <alignment horizontal="center" vertical="center" shrinkToFit="1"/>
    </xf>
    <xf numFmtId="0" fontId="10" fillId="0" borderId="6" xfId="0" quotePrefix="1" applyFont="1" applyBorder="1" applyAlignment="1">
      <alignment horizontal="center" vertical="center" shrinkToFit="1"/>
    </xf>
    <xf numFmtId="0" fontId="11" fillId="0" borderId="0" xfId="0" applyFont="1" applyAlignment="1">
      <alignment horizontal="center" vertical="center" shrinkToFit="1"/>
    </xf>
    <xf numFmtId="0" fontId="10" fillId="0" borderId="0" xfId="0" applyFont="1" applyAlignment="1">
      <alignment vertical="center" shrinkToFit="1"/>
    </xf>
    <xf numFmtId="0" fontId="10" fillId="4" borderId="8" xfId="0" applyFont="1" applyFill="1" applyBorder="1" applyAlignment="1">
      <alignment horizontal="left" vertical="center" wrapText="1" shrinkToFit="1"/>
    </xf>
    <xf numFmtId="0" fontId="10" fillId="4" borderId="9" xfId="0" applyFont="1" applyFill="1" applyBorder="1" applyAlignment="1">
      <alignment horizontal="left" vertical="center" shrinkToFit="1"/>
    </xf>
    <xf numFmtId="0" fontId="10" fillId="4" borderId="10" xfId="0" applyFont="1" applyFill="1" applyBorder="1" applyAlignment="1">
      <alignment horizontal="left" vertical="center" shrinkToFit="1"/>
    </xf>
    <xf numFmtId="0" fontId="10" fillId="0" borderId="11" xfId="0" applyFont="1" applyBorder="1" applyAlignment="1">
      <alignment horizontal="left" vertical="center" shrinkToFit="1"/>
    </xf>
    <xf numFmtId="0" fontId="10" fillId="0" borderId="12" xfId="0" applyFont="1" applyBorder="1" applyAlignment="1">
      <alignment horizontal="left" vertical="center" shrinkToFit="1"/>
    </xf>
    <xf numFmtId="0" fontId="10" fillId="0" borderId="13" xfId="0" applyFont="1" applyBorder="1" applyAlignment="1">
      <alignment horizontal="left" vertical="center" shrinkToFit="1"/>
    </xf>
    <xf numFmtId="0" fontId="10" fillId="4" borderId="1" xfId="0" applyFont="1" applyFill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 textRotation="255" wrapText="1" shrinkToFit="1"/>
    </xf>
    <xf numFmtId="0" fontId="10" fillId="0" borderId="7" xfId="0" applyFont="1" applyBorder="1" applyAlignment="1">
      <alignment horizontal="center" vertical="center" textRotation="255" wrapText="1" shrinkToFit="1"/>
    </xf>
    <xf numFmtId="0" fontId="10" fillId="0" borderId="3" xfId="0" applyFont="1" applyBorder="1" applyAlignment="1">
      <alignment horizontal="center" vertical="center" textRotation="255" wrapText="1" shrinkToFit="1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2" fillId="0" borderId="14" xfId="0" applyFont="1" applyFill="1" applyBorder="1" applyAlignment="1">
      <alignment horizontal="center" vertical="center"/>
    </xf>
    <xf numFmtId="0" fontId="3" fillId="0" borderId="1" xfId="0" quotePrefix="1" applyFont="1" applyFill="1" applyBorder="1" applyAlignment="1">
      <alignment horizontal="center" vertical="center"/>
    </xf>
    <xf numFmtId="179" fontId="3" fillId="0" borderId="1" xfId="0" quotePrefix="1" applyNumberFormat="1" applyFont="1" applyFill="1" applyBorder="1" applyAlignment="1">
      <alignment horizontal="center" vertical="center"/>
    </xf>
  </cellXfs>
  <cellStyles count="2">
    <cellStyle name="쉼표 [0] 3" xfId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44277;&#49324;&#45236;&#50669;&#49436;(&#44288;&#50501;.1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원가계산서 "/>
      <sheetName val="내역서(송파)"/>
      <sheetName val="내역서(서초)"/>
      <sheetName val="표지(일위)"/>
      <sheetName val="일위대가목록"/>
      <sheetName val="일위대가"/>
      <sheetName val="표지(단가)"/>
      <sheetName val="단가대비표"/>
      <sheetName val="견적서"/>
      <sheetName val="공사설정"/>
    </sheetNames>
    <sheetDataSet>
      <sheetData sheetId="0"/>
      <sheetData sheetId="1"/>
      <sheetData sheetId="2"/>
      <sheetData sheetId="3"/>
      <sheetData sheetId="4"/>
      <sheetData sheetId="5"/>
      <sheetData sheetId="6">
        <row r="12">
          <cell r="F12">
            <v>357</v>
          </cell>
          <cell r="J12">
            <v>0</v>
          </cell>
        </row>
      </sheetData>
      <sheetData sheetId="7"/>
      <sheetData sheetId="8">
        <row r="274">
          <cell r="Q274">
            <v>3005</v>
          </cell>
        </row>
      </sheetData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6"/>
  <sheetViews>
    <sheetView tabSelected="1" view="pageBreakPreview" zoomScale="110" zoomScaleNormal="100" zoomScaleSheetLayoutView="110" workbookViewId="0">
      <selection activeCell="F10" sqref="F10"/>
    </sheetView>
  </sheetViews>
  <sheetFormatPr defaultRowHeight="11.25"/>
  <cols>
    <col min="1" max="2" width="6.625" style="39" customWidth="1"/>
    <col min="3" max="3" width="27.875" style="39" customWidth="1"/>
    <col min="4" max="4" width="22.75" style="23" customWidth="1"/>
    <col min="5" max="5" width="28.125" style="23" customWidth="1"/>
    <col min="6" max="6" width="23.25" style="23" customWidth="1"/>
    <col min="7" max="16384" width="9" style="23"/>
  </cols>
  <sheetData>
    <row r="1" spans="1:6" ht="26.1" customHeight="1">
      <c r="A1" s="80" t="s">
        <v>27</v>
      </c>
      <c r="B1" s="80"/>
      <c r="C1" s="80"/>
      <c r="D1" s="80"/>
      <c r="E1" s="80"/>
      <c r="F1" s="80"/>
    </row>
    <row r="2" spans="1:6" ht="9.75" customHeight="1">
      <c r="A2" s="24"/>
      <c r="B2" s="24"/>
      <c r="C2" s="24"/>
      <c r="D2" s="41"/>
      <c r="E2" s="41"/>
      <c r="F2" s="41"/>
    </row>
    <row r="3" spans="1:6" ht="24.75" customHeight="1">
      <c r="A3" s="81" t="s">
        <v>206</v>
      </c>
      <c r="B3" s="81"/>
      <c r="C3" s="81"/>
      <c r="D3" s="81"/>
      <c r="E3" s="81"/>
      <c r="F3" s="81"/>
    </row>
    <row r="4" spans="1:6" ht="26.1" customHeight="1">
      <c r="A4" s="82" t="s">
        <v>50</v>
      </c>
      <c r="B4" s="83"/>
      <c r="C4" s="84"/>
      <c r="D4" s="88" t="s">
        <v>51</v>
      </c>
      <c r="E4" s="88" t="s">
        <v>28</v>
      </c>
      <c r="F4" s="88" t="s">
        <v>52</v>
      </c>
    </row>
    <row r="5" spans="1:6" ht="16.5" customHeight="1">
      <c r="A5" s="85"/>
      <c r="B5" s="86"/>
      <c r="C5" s="87"/>
      <c r="D5" s="89"/>
      <c r="E5" s="89"/>
      <c r="F5" s="89"/>
    </row>
    <row r="6" spans="1:6" ht="18" customHeight="1">
      <c r="A6" s="90" t="s">
        <v>53</v>
      </c>
      <c r="B6" s="90" t="s">
        <v>54</v>
      </c>
      <c r="C6" s="25" t="s">
        <v>55</v>
      </c>
      <c r="D6" s="26" t="s">
        <v>19</v>
      </c>
      <c r="E6" s="27">
        <f>'집계표(관악임대)'!F5</f>
        <v>0</v>
      </c>
      <c r="F6" s="26" t="s">
        <v>19</v>
      </c>
    </row>
    <row r="7" spans="1:6" ht="18" customHeight="1">
      <c r="A7" s="91"/>
      <c r="B7" s="91"/>
      <c r="C7" s="28" t="s">
        <v>56</v>
      </c>
      <c r="D7" s="29" t="s">
        <v>19</v>
      </c>
      <c r="E7" s="30"/>
      <c r="F7" s="29" t="s">
        <v>19</v>
      </c>
    </row>
    <row r="8" spans="1:6" ht="18" customHeight="1">
      <c r="A8" s="91"/>
      <c r="B8" s="92"/>
      <c r="C8" s="33" t="s">
        <v>57</v>
      </c>
      <c r="D8" s="34" t="s">
        <v>19</v>
      </c>
      <c r="E8" s="35">
        <f>SUM(E6:E7)</f>
        <v>0</v>
      </c>
      <c r="F8" s="34" t="s">
        <v>19</v>
      </c>
    </row>
    <row r="9" spans="1:6" ht="18" customHeight="1">
      <c r="A9" s="91"/>
      <c r="B9" s="90" t="s">
        <v>26</v>
      </c>
      <c r="C9" s="25" t="s">
        <v>58</v>
      </c>
      <c r="D9" s="26" t="s">
        <v>19</v>
      </c>
      <c r="E9" s="27">
        <f>'집계표(관악임대)'!H5</f>
        <v>0</v>
      </c>
      <c r="F9" s="26" t="s">
        <v>19</v>
      </c>
    </row>
    <row r="10" spans="1:6" ht="18" customHeight="1">
      <c r="A10" s="91"/>
      <c r="B10" s="91"/>
      <c r="C10" s="31" t="s">
        <v>59</v>
      </c>
      <c r="D10" s="36" t="s">
        <v>195</v>
      </c>
      <c r="E10" s="32">
        <f>E9*9.6%</f>
        <v>0</v>
      </c>
      <c r="F10" s="36" t="s">
        <v>198</v>
      </c>
    </row>
    <row r="11" spans="1:6" ht="18" customHeight="1">
      <c r="A11" s="91"/>
      <c r="B11" s="92"/>
      <c r="C11" s="33" t="s">
        <v>60</v>
      </c>
      <c r="D11" s="34" t="s">
        <v>19</v>
      </c>
      <c r="E11" s="35">
        <f>SUM(E9:E10)</f>
        <v>0</v>
      </c>
      <c r="F11" s="34" t="s">
        <v>19</v>
      </c>
    </row>
    <row r="12" spans="1:6" ht="18" customHeight="1">
      <c r="A12" s="91"/>
      <c r="B12" s="90" t="s">
        <v>61</v>
      </c>
      <c r="C12" s="25" t="s">
        <v>62</v>
      </c>
      <c r="D12" s="26" t="s">
        <v>19</v>
      </c>
      <c r="E12" s="27">
        <f>'집계표(관악임대)'!J5</f>
        <v>0</v>
      </c>
      <c r="F12" s="26" t="s">
        <v>19</v>
      </c>
    </row>
    <row r="13" spans="1:6" ht="18" customHeight="1">
      <c r="A13" s="91"/>
      <c r="B13" s="91"/>
      <c r="C13" s="28" t="s">
        <v>63</v>
      </c>
      <c r="D13" s="37" t="s">
        <v>189</v>
      </c>
      <c r="E13" s="30">
        <f>E11*3.8%</f>
        <v>0</v>
      </c>
      <c r="F13" s="37" t="s">
        <v>199</v>
      </c>
    </row>
    <row r="14" spans="1:6" ht="18" customHeight="1">
      <c r="A14" s="91"/>
      <c r="B14" s="91"/>
      <c r="C14" s="28" t="s">
        <v>64</v>
      </c>
      <c r="D14" s="37" t="s">
        <v>190</v>
      </c>
      <c r="E14" s="30">
        <f>E11*0.87%</f>
        <v>0</v>
      </c>
      <c r="F14" s="37" t="s">
        <v>200</v>
      </c>
    </row>
    <row r="15" spans="1:6" ht="18" customHeight="1">
      <c r="A15" s="91"/>
      <c r="B15" s="91"/>
      <c r="C15" s="28" t="s">
        <v>65</v>
      </c>
      <c r="D15" s="37" t="s">
        <v>191</v>
      </c>
      <c r="E15" s="30">
        <f>SUM(E8,E9)*2.93%</f>
        <v>0</v>
      </c>
      <c r="F15" s="37" t="s">
        <v>201</v>
      </c>
    </row>
    <row r="16" spans="1:6" ht="18" customHeight="1">
      <c r="A16" s="91"/>
      <c r="B16" s="91"/>
      <c r="C16" s="28" t="s">
        <v>66</v>
      </c>
      <c r="D16" s="37" t="s">
        <v>196</v>
      </c>
      <c r="E16" s="30">
        <f>SUM(E8,E11)*3.03%</f>
        <v>0</v>
      </c>
      <c r="F16" s="37" t="s">
        <v>202</v>
      </c>
    </row>
    <row r="17" spans="1:6" ht="18" customHeight="1">
      <c r="A17" s="91"/>
      <c r="B17" s="91"/>
      <c r="C17" s="28" t="s">
        <v>67</v>
      </c>
      <c r="D17" s="37" t="s">
        <v>192</v>
      </c>
      <c r="E17" s="30">
        <f>SUM(E8,E9,E12)*0.3%</f>
        <v>0</v>
      </c>
      <c r="F17" s="37" t="s">
        <v>203</v>
      </c>
    </row>
    <row r="18" spans="1:6" ht="18" customHeight="1">
      <c r="A18" s="91"/>
      <c r="B18" s="92"/>
      <c r="C18" s="33" t="s">
        <v>60</v>
      </c>
      <c r="D18" s="34" t="s">
        <v>19</v>
      </c>
      <c r="E18" s="35">
        <f>SUM(E12:E17)</f>
        <v>0</v>
      </c>
      <c r="F18" s="34" t="s">
        <v>19</v>
      </c>
    </row>
    <row r="19" spans="1:6" ht="18" customHeight="1">
      <c r="A19" s="92"/>
      <c r="B19" s="77" t="s">
        <v>68</v>
      </c>
      <c r="C19" s="79"/>
      <c r="D19" s="34" t="s">
        <v>19</v>
      </c>
      <c r="E19" s="35">
        <f>SUM(E18,E11,E8)</f>
        <v>0</v>
      </c>
      <c r="F19" s="34" t="s">
        <v>19</v>
      </c>
    </row>
    <row r="20" spans="1:6" ht="18" customHeight="1">
      <c r="A20" s="77" t="s">
        <v>69</v>
      </c>
      <c r="B20" s="78"/>
      <c r="C20" s="79"/>
      <c r="D20" s="38" t="s">
        <v>193</v>
      </c>
      <c r="E20" s="35">
        <f>E19*6%</f>
        <v>0</v>
      </c>
      <c r="F20" s="38" t="s">
        <v>204</v>
      </c>
    </row>
    <row r="21" spans="1:6" ht="18" customHeight="1">
      <c r="A21" s="77" t="s">
        <v>70</v>
      </c>
      <c r="B21" s="78"/>
      <c r="C21" s="79"/>
      <c r="D21" s="38" t="s">
        <v>197</v>
      </c>
      <c r="E21" s="35">
        <f>SUM(E11,E18,E20)*10.51%</f>
        <v>0</v>
      </c>
      <c r="F21" s="38" t="s">
        <v>205</v>
      </c>
    </row>
    <row r="22" spans="1:6" ht="18" customHeight="1">
      <c r="A22" s="77" t="s">
        <v>71</v>
      </c>
      <c r="B22" s="78"/>
      <c r="C22" s="79"/>
      <c r="D22" s="34" t="s">
        <v>19</v>
      </c>
      <c r="E22" s="35">
        <f>'집계표(관악임대)'!F11</f>
        <v>0</v>
      </c>
      <c r="F22" s="34" t="s">
        <v>19</v>
      </c>
    </row>
    <row r="23" spans="1:6" ht="18" customHeight="1">
      <c r="A23" s="77" t="s">
        <v>72</v>
      </c>
      <c r="B23" s="78"/>
      <c r="C23" s="79"/>
      <c r="D23" s="34" t="s">
        <v>19</v>
      </c>
      <c r="E23" s="35">
        <f>E19+E20+E21+E22</f>
        <v>0</v>
      </c>
      <c r="F23" s="34" t="s">
        <v>19</v>
      </c>
    </row>
    <row r="24" spans="1:6" ht="18" customHeight="1">
      <c r="A24" s="77" t="s">
        <v>73</v>
      </c>
      <c r="B24" s="78"/>
      <c r="C24" s="79"/>
      <c r="D24" s="38" t="s">
        <v>194</v>
      </c>
      <c r="E24" s="35">
        <f>E23*0.1</f>
        <v>0</v>
      </c>
      <c r="F24" s="34" t="s">
        <v>19</v>
      </c>
    </row>
    <row r="25" spans="1:6" ht="18" customHeight="1">
      <c r="A25" s="77" t="s">
        <v>74</v>
      </c>
      <c r="B25" s="78"/>
      <c r="C25" s="79"/>
      <c r="D25" s="34" t="s">
        <v>19</v>
      </c>
      <c r="E25" s="35">
        <f>SUM(E23:E24)</f>
        <v>0</v>
      </c>
      <c r="F25" s="38"/>
    </row>
    <row r="26" spans="1:6" ht="15.6" customHeight="1">
      <c r="A26" s="24"/>
      <c r="B26" s="24"/>
      <c r="C26" s="24"/>
      <c r="D26" s="41"/>
      <c r="E26" s="41"/>
      <c r="F26" s="41"/>
    </row>
  </sheetData>
  <mergeCells count="17">
    <mergeCell ref="A21:C21"/>
    <mergeCell ref="A22:C22"/>
    <mergeCell ref="A23:C23"/>
    <mergeCell ref="A24:C24"/>
    <mergeCell ref="A25:C25"/>
    <mergeCell ref="A20:C20"/>
    <mergeCell ref="A1:F1"/>
    <mergeCell ref="A3:F3"/>
    <mergeCell ref="A4:C5"/>
    <mergeCell ref="D4:D5"/>
    <mergeCell ref="E4:E5"/>
    <mergeCell ref="F4:F5"/>
    <mergeCell ref="A6:A19"/>
    <mergeCell ref="B6:B8"/>
    <mergeCell ref="B9:B11"/>
    <mergeCell ref="B12:B18"/>
    <mergeCell ref="B19:C19"/>
  </mergeCells>
  <phoneticPr fontId="1" type="noConversion"/>
  <pageMargins left="0.95" right="0" top="0.99" bottom="0.39370078740157483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6"/>
    <pageSetUpPr fitToPage="1"/>
  </sheetPr>
  <dimension ref="A1:T12"/>
  <sheetViews>
    <sheetView zoomScale="90" zoomScaleNormal="90" workbookViewId="0">
      <selection activeCell="F17" sqref="F17"/>
    </sheetView>
  </sheetViews>
  <sheetFormatPr defaultRowHeight="16.5"/>
  <cols>
    <col min="1" max="1" width="40.625" style="1" customWidth="1"/>
    <col min="2" max="2" width="20.625" style="1" customWidth="1"/>
    <col min="3" max="4" width="4.625" style="44" customWidth="1"/>
    <col min="5" max="12" width="13.625" style="1" customWidth="1"/>
    <col min="13" max="13" width="12.625" style="1" customWidth="1"/>
    <col min="14" max="16" width="2.625" style="1" hidden="1" customWidth="1"/>
    <col min="17" max="19" width="1.625" style="1" hidden="1" customWidth="1"/>
    <col min="20" max="20" width="18.625" style="1" hidden="1" customWidth="1"/>
    <col min="21" max="16384" width="9" style="1"/>
  </cols>
  <sheetData>
    <row r="1" spans="1:20" ht="36.75" customHeight="1">
      <c r="A1" s="96" t="s">
        <v>0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</row>
    <row r="2" spans="1:20" ht="39.75" customHeight="1">
      <c r="A2" s="97"/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</row>
    <row r="3" spans="1:20" ht="35.1" customHeight="1">
      <c r="A3" s="94" t="s">
        <v>1</v>
      </c>
      <c r="B3" s="94" t="s">
        <v>2</v>
      </c>
      <c r="C3" s="94" t="s">
        <v>3</v>
      </c>
      <c r="D3" s="94" t="s">
        <v>4</v>
      </c>
      <c r="E3" s="94" t="s">
        <v>5</v>
      </c>
      <c r="F3" s="94"/>
      <c r="G3" s="94" t="s">
        <v>8</v>
      </c>
      <c r="H3" s="94"/>
      <c r="I3" s="94" t="s">
        <v>9</v>
      </c>
      <c r="J3" s="94"/>
      <c r="K3" s="94" t="s">
        <v>10</v>
      </c>
      <c r="L3" s="94"/>
      <c r="M3" s="94" t="s">
        <v>11</v>
      </c>
      <c r="N3" s="93" t="s">
        <v>12</v>
      </c>
      <c r="O3" s="93" t="s">
        <v>13</v>
      </c>
      <c r="P3" s="93" t="s">
        <v>14</v>
      </c>
      <c r="Q3" s="93" t="s">
        <v>15</v>
      </c>
      <c r="R3" s="93" t="s">
        <v>16</v>
      </c>
      <c r="S3" s="93" t="s">
        <v>17</v>
      </c>
      <c r="T3" s="93" t="s">
        <v>18</v>
      </c>
    </row>
    <row r="4" spans="1:20" ht="35.1" customHeight="1">
      <c r="A4" s="95"/>
      <c r="B4" s="95"/>
      <c r="C4" s="95"/>
      <c r="D4" s="95"/>
      <c r="E4" s="45" t="s">
        <v>6</v>
      </c>
      <c r="F4" s="45" t="s">
        <v>7</v>
      </c>
      <c r="G4" s="45" t="s">
        <v>6</v>
      </c>
      <c r="H4" s="45" t="s">
        <v>7</v>
      </c>
      <c r="I4" s="45" t="s">
        <v>6</v>
      </c>
      <c r="J4" s="45" t="s">
        <v>7</v>
      </c>
      <c r="K4" s="45" t="s">
        <v>6</v>
      </c>
      <c r="L4" s="45" t="s">
        <v>7</v>
      </c>
      <c r="M4" s="95"/>
      <c r="N4" s="93"/>
      <c r="O4" s="93"/>
      <c r="P4" s="93"/>
      <c r="Q4" s="93"/>
      <c r="R4" s="93"/>
      <c r="S4" s="93"/>
      <c r="T4" s="93"/>
    </row>
    <row r="5" spans="1:20" s="3" customFormat="1" ht="35.1" customHeight="1">
      <c r="A5" s="7" t="str">
        <f>'내역서(관악임대)'!A4</f>
        <v>&lt; 서울관악우체국&gt;</v>
      </c>
      <c r="B5" s="9"/>
      <c r="C5" s="9"/>
      <c r="D5" s="9"/>
      <c r="E5" s="9"/>
      <c r="F5" s="10">
        <f>SUM(F6:F9)</f>
        <v>0</v>
      </c>
      <c r="G5" s="9"/>
      <c r="H5" s="10">
        <f>SUM(H6:H9)</f>
        <v>0</v>
      </c>
      <c r="I5" s="9"/>
      <c r="J5" s="10">
        <f>SUM(J6:J9)</f>
        <v>0</v>
      </c>
      <c r="K5" s="9"/>
      <c r="L5" s="11">
        <f>F5+H5+J5</f>
        <v>0</v>
      </c>
      <c r="M5" s="9"/>
      <c r="N5" s="50"/>
      <c r="O5" s="50"/>
      <c r="P5" s="50"/>
      <c r="Q5" s="50"/>
      <c r="R5" s="50"/>
      <c r="S5" s="50"/>
      <c r="T5" s="50"/>
    </row>
    <row r="6" spans="1:20" s="3" customFormat="1" ht="35.1" customHeight="1">
      <c r="A6" s="47" t="str">
        <f>'내역서(관악임대)'!A5</f>
        <v xml:space="preserve">    01  가설, 철거공사</v>
      </c>
      <c r="B6" s="49" t="s">
        <v>19</v>
      </c>
      <c r="C6" s="4" t="s">
        <v>39</v>
      </c>
      <c r="D6" s="4">
        <v>1</v>
      </c>
      <c r="E6" s="8"/>
      <c r="F6" s="8">
        <f>'내역서(관악임대)'!F28</f>
        <v>0</v>
      </c>
      <c r="G6" s="8"/>
      <c r="H6" s="8">
        <f>'내역서(관악임대)'!H28</f>
        <v>0</v>
      </c>
      <c r="I6" s="8"/>
      <c r="J6" s="8">
        <f>'내역서(관악임대)'!J28</f>
        <v>0</v>
      </c>
      <c r="K6" s="8">
        <f>E6+G6+I6</f>
        <v>0</v>
      </c>
      <c r="L6" s="8">
        <f>F6+H6+J6</f>
        <v>0</v>
      </c>
      <c r="M6" s="49" t="s">
        <v>19</v>
      </c>
      <c r="N6" s="2" t="s">
        <v>21</v>
      </c>
      <c r="O6" s="2" t="s">
        <v>19</v>
      </c>
      <c r="P6" s="2" t="s">
        <v>20</v>
      </c>
      <c r="Q6" s="2" t="s">
        <v>19</v>
      </c>
      <c r="R6" s="12">
        <v>3</v>
      </c>
      <c r="S6" s="2" t="s">
        <v>19</v>
      </c>
      <c r="T6" s="13"/>
    </row>
    <row r="7" spans="1:20" s="3" customFormat="1" ht="35.1" customHeight="1">
      <c r="A7" s="47" t="str">
        <f>'내역서(관악임대)'!A30</f>
        <v xml:space="preserve">    02  본건물공사</v>
      </c>
      <c r="B7" s="49" t="s">
        <v>19</v>
      </c>
      <c r="C7" s="4" t="s">
        <v>39</v>
      </c>
      <c r="D7" s="4">
        <v>1</v>
      </c>
      <c r="E7" s="8"/>
      <c r="F7" s="8">
        <f>'내역서(관악임대)'!F57</f>
        <v>0</v>
      </c>
      <c r="G7" s="8"/>
      <c r="H7" s="8">
        <f>'내역서(관악임대)'!H57</f>
        <v>0</v>
      </c>
      <c r="I7" s="8"/>
      <c r="J7" s="8">
        <f>'내역서(관악임대)'!J57</f>
        <v>0</v>
      </c>
      <c r="K7" s="8">
        <f>E7+G7+I7</f>
        <v>0</v>
      </c>
      <c r="L7" s="8">
        <f>F7+H7+J7</f>
        <v>0</v>
      </c>
      <c r="M7" s="49" t="s">
        <v>19</v>
      </c>
      <c r="N7" s="2" t="s">
        <v>24</v>
      </c>
      <c r="O7" s="2" t="s">
        <v>19</v>
      </c>
      <c r="P7" s="2" t="s">
        <v>20</v>
      </c>
      <c r="Q7" s="2" t="s">
        <v>19</v>
      </c>
      <c r="R7" s="12">
        <v>3</v>
      </c>
      <c r="S7" s="2" t="s">
        <v>19</v>
      </c>
      <c r="T7" s="13"/>
    </row>
    <row r="8" spans="1:20" s="3" customFormat="1" ht="35.1" customHeight="1">
      <c r="A8" s="47" t="str">
        <f>'내역서(관악임대)'!A59</f>
        <v xml:space="preserve">    03  외  부 공  사</v>
      </c>
      <c r="B8" s="49" t="s">
        <v>19</v>
      </c>
      <c r="C8" s="4" t="s">
        <v>39</v>
      </c>
      <c r="D8" s="4">
        <v>1</v>
      </c>
      <c r="E8" s="8"/>
      <c r="F8" s="8">
        <f>'내역서(관악임대)'!F79</f>
        <v>0</v>
      </c>
      <c r="G8" s="8"/>
      <c r="H8" s="8">
        <f>'내역서(관악임대)'!H79</f>
        <v>0</v>
      </c>
      <c r="I8" s="8"/>
      <c r="J8" s="8">
        <f>'내역서(관악임대)'!J79</f>
        <v>0</v>
      </c>
      <c r="K8" s="8">
        <f>E8+G8+I8</f>
        <v>0</v>
      </c>
      <c r="L8" s="8">
        <f>F8+H8+J8</f>
        <v>0</v>
      </c>
      <c r="M8" s="49" t="s">
        <v>19</v>
      </c>
      <c r="N8" s="2" t="s">
        <v>25</v>
      </c>
      <c r="O8" s="2" t="s">
        <v>19</v>
      </c>
      <c r="P8" s="2" t="s">
        <v>20</v>
      </c>
      <c r="Q8" s="2" t="s">
        <v>19</v>
      </c>
      <c r="R8" s="12">
        <v>3</v>
      </c>
      <c r="S8" s="2" t="s">
        <v>19</v>
      </c>
      <c r="T8" s="13"/>
    </row>
    <row r="9" spans="1:20" s="3" customFormat="1" ht="35.1" customHeight="1">
      <c r="A9" s="60" t="str">
        <f>'내역서(관악임대)'!A81</f>
        <v xml:space="preserve">    04  장애인시설공사</v>
      </c>
      <c r="B9" s="61"/>
      <c r="C9" s="4" t="s">
        <v>39</v>
      </c>
      <c r="D9" s="4">
        <v>1</v>
      </c>
      <c r="E9" s="8"/>
      <c r="F9" s="8">
        <f>'내역서(관악임대)'!F101</f>
        <v>0</v>
      </c>
      <c r="G9" s="8"/>
      <c r="H9" s="8">
        <f>'내역서(관악임대)'!H101</f>
        <v>0</v>
      </c>
      <c r="I9" s="8"/>
      <c r="J9" s="8">
        <f>'내역서(관악임대)'!J101</f>
        <v>0</v>
      </c>
      <c r="K9" s="8"/>
      <c r="L9" s="8">
        <f>F9+H9+J9</f>
        <v>0</v>
      </c>
      <c r="M9" s="61"/>
      <c r="N9" s="2"/>
      <c r="O9" s="2"/>
      <c r="P9" s="2"/>
      <c r="Q9" s="2"/>
      <c r="R9" s="12"/>
      <c r="S9" s="2"/>
      <c r="T9" s="13"/>
    </row>
    <row r="10" spans="1:20" s="3" customFormat="1" ht="35.1" customHeight="1">
      <c r="A10" s="47"/>
      <c r="B10" s="49"/>
      <c r="C10" s="4"/>
      <c r="D10" s="4"/>
      <c r="E10" s="8"/>
      <c r="F10" s="8"/>
      <c r="G10" s="8"/>
      <c r="H10" s="8"/>
      <c r="I10" s="8"/>
      <c r="J10" s="8"/>
      <c r="K10" s="8"/>
      <c r="L10" s="8"/>
      <c r="M10" s="49"/>
      <c r="N10" s="2"/>
      <c r="O10" s="2"/>
      <c r="P10" s="2"/>
      <c r="Q10" s="2"/>
      <c r="R10" s="12"/>
      <c r="S10" s="2"/>
      <c r="T10" s="13"/>
    </row>
    <row r="11" spans="1:20" s="3" customFormat="1" ht="35.1" customHeight="1">
      <c r="A11" s="69" t="str">
        <f>'내역서(관악임대)'!A105</f>
        <v xml:space="preserve">    00  폐 기 물 공 사</v>
      </c>
      <c r="B11" s="70"/>
      <c r="C11" s="4" t="s">
        <v>39</v>
      </c>
      <c r="D11" s="4">
        <v>1</v>
      </c>
      <c r="E11" s="8"/>
      <c r="F11" s="8">
        <f>'내역서(관악임대)'!L110</f>
        <v>0</v>
      </c>
      <c r="G11" s="8"/>
      <c r="H11" s="8"/>
      <c r="I11" s="8"/>
      <c r="J11" s="8"/>
      <c r="K11" s="8"/>
      <c r="L11" s="8"/>
      <c r="M11" s="70"/>
      <c r="N11" s="2"/>
      <c r="O11" s="2"/>
      <c r="P11" s="2"/>
      <c r="Q11" s="2"/>
      <c r="R11" s="12"/>
      <c r="S11" s="2"/>
      <c r="T11" s="13"/>
    </row>
    <row r="12" spans="1:20" s="3" customFormat="1" ht="35.1" customHeight="1">
      <c r="A12" s="47"/>
      <c r="B12" s="49"/>
      <c r="C12" s="4"/>
      <c r="D12" s="4"/>
      <c r="E12" s="8"/>
      <c r="F12" s="8"/>
      <c r="G12" s="8"/>
      <c r="H12" s="8"/>
      <c r="I12" s="8"/>
      <c r="J12" s="8"/>
      <c r="K12" s="8"/>
      <c r="L12" s="8"/>
      <c r="M12" s="49"/>
      <c r="N12" s="2"/>
      <c r="O12" s="2"/>
      <c r="P12" s="2"/>
      <c r="Q12" s="2"/>
      <c r="R12" s="12"/>
      <c r="S12" s="2"/>
      <c r="T12" s="13"/>
    </row>
  </sheetData>
  <mergeCells count="18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S3:S4"/>
    <mergeCell ref="T3:T4"/>
    <mergeCell ref="M3:M4"/>
    <mergeCell ref="N3:N4"/>
    <mergeCell ref="O3:O4"/>
    <mergeCell ref="P3:P4"/>
    <mergeCell ref="Q3:Q4"/>
    <mergeCell ref="R3:R4"/>
  </mergeCells>
  <phoneticPr fontId="1" type="noConversion"/>
  <pageMargins left="0.78740157480314954" right="0" top="0.83" bottom="0.28000000000000003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6"/>
    <pageSetUpPr fitToPage="1"/>
  </sheetPr>
  <dimension ref="A1:M111"/>
  <sheetViews>
    <sheetView view="pageBreakPreview" zoomScale="70" zoomScaleNormal="100" zoomScaleSheetLayoutView="70" workbookViewId="0">
      <pane xSplit="4" ySplit="3" topLeftCell="E4" activePane="bottomRight" state="frozen"/>
      <selection activeCell="D29" sqref="D29"/>
      <selection pane="topRight" activeCell="D29" sqref="D29"/>
      <selection pane="bottomLeft" activeCell="D29" sqref="D29"/>
      <selection pane="bottomRight" activeCell="M106" sqref="M106"/>
    </sheetView>
  </sheetViews>
  <sheetFormatPr defaultRowHeight="16.5"/>
  <cols>
    <col min="1" max="2" width="30.625" style="3" customWidth="1"/>
    <col min="3" max="3" width="4.625" style="6" customWidth="1"/>
    <col min="4" max="4" width="8.625" style="53" customWidth="1"/>
    <col min="5" max="12" width="13.625" style="3" customWidth="1"/>
    <col min="13" max="13" width="12.375" style="3" customWidth="1"/>
    <col min="14" max="16384" width="9" style="3"/>
  </cols>
  <sheetData>
    <row r="1" spans="1:13" ht="30" customHeight="1">
      <c r="A1" s="98" t="s">
        <v>75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</row>
    <row r="2" spans="1:13" ht="30" customHeight="1">
      <c r="A2" s="99" t="s">
        <v>1</v>
      </c>
      <c r="B2" s="99" t="s">
        <v>2</v>
      </c>
      <c r="C2" s="99" t="s">
        <v>3</v>
      </c>
      <c r="D2" s="100" t="s">
        <v>4</v>
      </c>
      <c r="E2" s="99" t="s">
        <v>5</v>
      </c>
      <c r="F2" s="99"/>
      <c r="G2" s="99" t="s">
        <v>8</v>
      </c>
      <c r="H2" s="99"/>
      <c r="I2" s="99" t="s">
        <v>9</v>
      </c>
      <c r="J2" s="99"/>
      <c r="K2" s="99" t="s">
        <v>10</v>
      </c>
      <c r="L2" s="99"/>
      <c r="M2" s="99" t="s">
        <v>11</v>
      </c>
    </row>
    <row r="3" spans="1:13" ht="30" customHeight="1">
      <c r="A3" s="99"/>
      <c r="B3" s="99"/>
      <c r="C3" s="99"/>
      <c r="D3" s="100"/>
      <c r="E3" s="46" t="s">
        <v>6</v>
      </c>
      <c r="F3" s="46" t="s">
        <v>7</v>
      </c>
      <c r="G3" s="46" t="s">
        <v>6</v>
      </c>
      <c r="H3" s="46" t="s">
        <v>7</v>
      </c>
      <c r="I3" s="46" t="s">
        <v>6</v>
      </c>
      <c r="J3" s="46" t="s">
        <v>7</v>
      </c>
      <c r="K3" s="46" t="s">
        <v>6</v>
      </c>
      <c r="L3" s="46" t="s">
        <v>7</v>
      </c>
      <c r="M3" s="99"/>
    </row>
    <row r="4" spans="1:13" ht="26.25" customHeight="1">
      <c r="A4" s="16" t="s">
        <v>141</v>
      </c>
      <c r="B4" s="7"/>
      <c r="C4" s="46"/>
      <c r="D4" s="57"/>
      <c r="E4" s="46"/>
      <c r="F4" s="46"/>
      <c r="G4" s="46"/>
      <c r="H4" s="46"/>
      <c r="I4" s="46"/>
      <c r="J4" s="46"/>
      <c r="K4" s="46"/>
      <c r="L4" s="46"/>
      <c r="M4" s="46"/>
    </row>
    <row r="5" spans="1:13" ht="26.25" customHeight="1">
      <c r="A5" s="47" t="s">
        <v>140</v>
      </c>
      <c r="B5" s="47"/>
      <c r="C5" s="4"/>
      <c r="D5" s="54"/>
      <c r="E5" s="47"/>
      <c r="F5" s="47"/>
      <c r="G5" s="47"/>
      <c r="H5" s="47"/>
      <c r="I5" s="47"/>
      <c r="J5" s="47"/>
      <c r="K5" s="47"/>
      <c r="L5" s="47"/>
      <c r="M5" s="47"/>
    </row>
    <row r="6" spans="1:13" ht="26.25" customHeight="1">
      <c r="A6" s="47" t="s">
        <v>32</v>
      </c>
      <c r="B6" s="47" t="s">
        <v>45</v>
      </c>
      <c r="C6" s="4" t="s">
        <v>29</v>
      </c>
      <c r="D6" s="54">
        <v>24</v>
      </c>
      <c r="E6" s="8"/>
      <c r="F6" s="8">
        <f t="shared" ref="F6:F27" si="0">TRUNC(E6*D6, 0)</f>
        <v>0</v>
      </c>
      <c r="G6" s="8"/>
      <c r="H6" s="8">
        <f t="shared" ref="H6:H27" si="1">TRUNC(G6*D6, 0)</f>
        <v>0</v>
      </c>
      <c r="I6" s="8">
        <f>[1]일위대가!J12</f>
        <v>0</v>
      </c>
      <c r="J6" s="8">
        <f t="shared" ref="J6:J27" si="2">TRUNC(I6*D6, 0)</f>
        <v>0</v>
      </c>
      <c r="K6" s="8">
        <f t="shared" ref="K6:K27" si="3">TRUNC(E6+G6+I6, 0)</f>
        <v>0</v>
      </c>
      <c r="L6" s="8">
        <f t="shared" ref="L6:L27" si="4">TRUNC(F6+H6+J6, 0)</f>
        <v>0</v>
      </c>
      <c r="M6" s="47"/>
    </row>
    <row r="7" spans="1:13" ht="26.25" customHeight="1">
      <c r="A7" s="47" t="s">
        <v>84</v>
      </c>
      <c r="B7" s="47"/>
      <c r="C7" s="4" t="s">
        <v>29</v>
      </c>
      <c r="D7" s="54">
        <v>24</v>
      </c>
      <c r="E7" s="8"/>
      <c r="F7" s="8">
        <f t="shared" si="0"/>
        <v>0</v>
      </c>
      <c r="G7" s="8"/>
      <c r="H7" s="8">
        <f t="shared" si="1"/>
        <v>0</v>
      </c>
      <c r="I7" s="8"/>
      <c r="J7" s="8">
        <f t="shared" si="2"/>
        <v>0</v>
      </c>
      <c r="K7" s="8">
        <f t="shared" si="3"/>
        <v>0</v>
      </c>
      <c r="L7" s="8">
        <f t="shared" si="4"/>
        <v>0</v>
      </c>
      <c r="M7" s="47"/>
    </row>
    <row r="8" spans="1:13" ht="26.25" customHeight="1">
      <c r="A8" s="47" t="s">
        <v>85</v>
      </c>
      <c r="B8" s="47"/>
      <c r="C8" s="4" t="s">
        <v>29</v>
      </c>
      <c r="D8" s="54">
        <v>35</v>
      </c>
      <c r="E8" s="8"/>
      <c r="F8" s="8">
        <f t="shared" si="0"/>
        <v>0</v>
      </c>
      <c r="G8" s="8"/>
      <c r="H8" s="8">
        <f t="shared" si="1"/>
        <v>0</v>
      </c>
      <c r="I8" s="8"/>
      <c r="J8" s="8">
        <f t="shared" si="2"/>
        <v>0</v>
      </c>
      <c r="K8" s="8">
        <f t="shared" si="3"/>
        <v>0</v>
      </c>
      <c r="L8" s="8">
        <f t="shared" si="4"/>
        <v>0</v>
      </c>
      <c r="M8" s="47"/>
    </row>
    <row r="9" spans="1:13" ht="26.25" customHeight="1">
      <c r="A9" s="71" t="s">
        <v>184</v>
      </c>
      <c r="B9" s="71"/>
      <c r="C9" s="4" t="s">
        <v>29</v>
      </c>
      <c r="D9" s="54">
        <v>2</v>
      </c>
      <c r="E9" s="8"/>
      <c r="F9" s="8">
        <f t="shared" ref="F9" si="5">TRUNC(E9*D9, 0)</f>
        <v>0</v>
      </c>
      <c r="G9" s="8"/>
      <c r="H9" s="8">
        <f t="shared" ref="H9" si="6">TRUNC(G9*D9, 0)</f>
        <v>0</v>
      </c>
      <c r="I9" s="8"/>
      <c r="J9" s="8">
        <f t="shared" ref="J9" si="7">TRUNC(I9*D9, 0)</f>
        <v>0</v>
      </c>
      <c r="K9" s="8">
        <f t="shared" ref="K9" si="8">TRUNC(E9+G9+I9, 0)</f>
        <v>0</v>
      </c>
      <c r="L9" s="8">
        <f t="shared" ref="L9" si="9">TRUNC(F9+H9+J9, 0)</f>
        <v>0</v>
      </c>
      <c r="M9" s="71"/>
    </row>
    <row r="10" spans="1:13" ht="26.25" customHeight="1">
      <c r="A10" s="47" t="s">
        <v>139</v>
      </c>
      <c r="B10" s="47"/>
      <c r="C10" s="4" t="s">
        <v>40</v>
      </c>
      <c r="D10" s="54">
        <v>1</v>
      </c>
      <c r="E10" s="8"/>
      <c r="F10" s="8">
        <f t="shared" si="0"/>
        <v>0</v>
      </c>
      <c r="G10" s="8"/>
      <c r="H10" s="8">
        <f t="shared" si="1"/>
        <v>0</v>
      </c>
      <c r="I10" s="8"/>
      <c r="J10" s="8">
        <f t="shared" si="2"/>
        <v>0</v>
      </c>
      <c r="K10" s="8">
        <f t="shared" si="3"/>
        <v>0</v>
      </c>
      <c r="L10" s="8">
        <f t="shared" si="4"/>
        <v>0</v>
      </c>
      <c r="M10" s="47"/>
    </row>
    <row r="11" spans="1:13" ht="26.25" customHeight="1">
      <c r="A11" s="47" t="s">
        <v>138</v>
      </c>
      <c r="B11" s="47"/>
      <c r="C11" s="4" t="s">
        <v>40</v>
      </c>
      <c r="D11" s="54">
        <v>1</v>
      </c>
      <c r="E11" s="8"/>
      <c r="F11" s="8">
        <f t="shared" si="0"/>
        <v>0</v>
      </c>
      <c r="G11" s="8"/>
      <c r="H11" s="8">
        <f t="shared" si="1"/>
        <v>0</v>
      </c>
      <c r="I11" s="8"/>
      <c r="J11" s="8">
        <f t="shared" si="2"/>
        <v>0</v>
      </c>
      <c r="K11" s="8">
        <f t="shared" si="3"/>
        <v>0</v>
      </c>
      <c r="L11" s="8">
        <f t="shared" si="4"/>
        <v>0</v>
      </c>
      <c r="M11" s="47"/>
    </row>
    <row r="12" spans="1:13" ht="26.25" customHeight="1">
      <c r="A12" s="71" t="s">
        <v>183</v>
      </c>
      <c r="B12" s="71"/>
      <c r="C12" s="4" t="s">
        <v>40</v>
      </c>
      <c r="D12" s="54">
        <v>3</v>
      </c>
      <c r="E12" s="8"/>
      <c r="F12" s="8">
        <f t="shared" ref="F12" si="10">TRUNC(E12*D12, 0)</f>
        <v>0</v>
      </c>
      <c r="G12" s="8"/>
      <c r="H12" s="8">
        <f t="shared" ref="H12" si="11">TRUNC(G12*D12, 0)</f>
        <v>0</v>
      </c>
      <c r="I12" s="8"/>
      <c r="J12" s="8">
        <f t="shared" ref="J12" si="12">TRUNC(I12*D12, 0)</f>
        <v>0</v>
      </c>
      <c r="K12" s="8">
        <f t="shared" ref="K12" si="13">TRUNC(E12+G12+I12, 0)</f>
        <v>0</v>
      </c>
      <c r="L12" s="8">
        <f t="shared" ref="L12" si="14">TRUNC(F12+H12+J12, 0)</f>
        <v>0</v>
      </c>
      <c r="M12" s="71"/>
    </row>
    <row r="13" spans="1:13" ht="26.25" customHeight="1">
      <c r="A13" s="47" t="s">
        <v>137</v>
      </c>
      <c r="B13" s="47"/>
      <c r="C13" s="4" t="s">
        <v>40</v>
      </c>
      <c r="D13" s="54">
        <v>2</v>
      </c>
      <c r="E13" s="8"/>
      <c r="F13" s="8">
        <f t="shared" si="0"/>
        <v>0</v>
      </c>
      <c r="G13" s="8"/>
      <c r="H13" s="8">
        <f t="shared" si="1"/>
        <v>0</v>
      </c>
      <c r="I13" s="8"/>
      <c r="J13" s="8">
        <f t="shared" si="2"/>
        <v>0</v>
      </c>
      <c r="K13" s="8">
        <f t="shared" si="3"/>
        <v>0</v>
      </c>
      <c r="L13" s="8">
        <f t="shared" si="4"/>
        <v>0</v>
      </c>
      <c r="M13" s="47"/>
    </row>
    <row r="14" spans="1:13" ht="26.25" customHeight="1">
      <c r="A14" s="51" t="s">
        <v>144</v>
      </c>
      <c r="B14" s="22" t="s">
        <v>145</v>
      </c>
      <c r="C14" s="4" t="s">
        <v>41</v>
      </c>
      <c r="D14" s="54">
        <v>1</v>
      </c>
      <c r="E14" s="8"/>
      <c r="F14" s="8">
        <f t="shared" ref="F14" si="15">TRUNC(E14*D14, 0)</f>
        <v>0</v>
      </c>
      <c r="G14" s="8"/>
      <c r="H14" s="8">
        <f t="shared" ref="H14" si="16">TRUNC(G14*D14, 0)</f>
        <v>0</v>
      </c>
      <c r="I14" s="8"/>
      <c r="J14" s="8">
        <f t="shared" ref="J14" si="17">TRUNC(I14*D14, 0)</f>
        <v>0</v>
      </c>
      <c r="K14" s="8">
        <f t="shared" ref="K14" si="18">TRUNC(E14+G14+I14, 0)</f>
        <v>0</v>
      </c>
      <c r="L14" s="8">
        <f t="shared" ref="L14" si="19">TRUNC(F14+H14+J14, 0)</f>
        <v>0</v>
      </c>
      <c r="M14" s="51"/>
    </row>
    <row r="15" spans="1:13" ht="26.25" customHeight="1">
      <c r="A15" s="47" t="s">
        <v>136</v>
      </c>
      <c r="B15" s="22" t="s">
        <v>145</v>
      </c>
      <c r="C15" s="4" t="s">
        <v>41</v>
      </c>
      <c r="D15" s="54">
        <v>6.2</v>
      </c>
      <c r="E15" s="8"/>
      <c r="F15" s="8">
        <f t="shared" si="0"/>
        <v>0</v>
      </c>
      <c r="G15" s="8"/>
      <c r="H15" s="8">
        <f t="shared" si="1"/>
        <v>0</v>
      </c>
      <c r="I15" s="8"/>
      <c r="J15" s="8">
        <f t="shared" si="2"/>
        <v>0</v>
      </c>
      <c r="K15" s="8">
        <f t="shared" si="3"/>
        <v>0</v>
      </c>
      <c r="L15" s="8">
        <f t="shared" si="4"/>
        <v>0</v>
      </c>
      <c r="M15" s="47"/>
    </row>
    <row r="16" spans="1:13" ht="26.25" customHeight="1">
      <c r="A16" s="47" t="s">
        <v>135</v>
      </c>
      <c r="B16" s="47"/>
      <c r="C16" s="4" t="s">
        <v>29</v>
      </c>
      <c r="D16" s="54">
        <v>5</v>
      </c>
      <c r="E16" s="8"/>
      <c r="F16" s="8">
        <f t="shared" si="0"/>
        <v>0</v>
      </c>
      <c r="G16" s="8"/>
      <c r="H16" s="8">
        <f t="shared" si="1"/>
        <v>0</v>
      </c>
      <c r="I16" s="8"/>
      <c r="J16" s="8">
        <f t="shared" si="2"/>
        <v>0</v>
      </c>
      <c r="K16" s="8">
        <f t="shared" si="3"/>
        <v>0</v>
      </c>
      <c r="L16" s="8">
        <f t="shared" si="4"/>
        <v>0</v>
      </c>
      <c r="M16" s="47"/>
    </row>
    <row r="17" spans="1:13" ht="26.25" customHeight="1">
      <c r="A17" s="47" t="s">
        <v>134</v>
      </c>
      <c r="B17" s="47"/>
      <c r="C17" s="4" t="s">
        <v>29</v>
      </c>
      <c r="D17" s="54">
        <v>8.5</v>
      </c>
      <c r="E17" s="8"/>
      <c r="F17" s="8">
        <f t="shared" si="0"/>
        <v>0</v>
      </c>
      <c r="G17" s="8"/>
      <c r="H17" s="8">
        <f t="shared" si="1"/>
        <v>0</v>
      </c>
      <c r="I17" s="8"/>
      <c r="J17" s="8">
        <f t="shared" si="2"/>
        <v>0</v>
      </c>
      <c r="K17" s="8">
        <f t="shared" si="3"/>
        <v>0</v>
      </c>
      <c r="L17" s="8">
        <f t="shared" si="4"/>
        <v>0</v>
      </c>
      <c r="M17" s="47"/>
    </row>
    <row r="18" spans="1:13" ht="26.25" customHeight="1">
      <c r="A18" s="47" t="s">
        <v>133</v>
      </c>
      <c r="B18" s="47"/>
      <c r="C18" s="4" t="s">
        <v>29</v>
      </c>
      <c r="D18" s="54">
        <v>8.5</v>
      </c>
      <c r="E18" s="8"/>
      <c r="F18" s="8">
        <f t="shared" si="0"/>
        <v>0</v>
      </c>
      <c r="G18" s="8"/>
      <c r="H18" s="8">
        <f t="shared" si="1"/>
        <v>0</v>
      </c>
      <c r="I18" s="8"/>
      <c r="J18" s="8">
        <f t="shared" si="2"/>
        <v>0</v>
      </c>
      <c r="K18" s="8">
        <f t="shared" si="3"/>
        <v>0</v>
      </c>
      <c r="L18" s="8">
        <f t="shared" si="4"/>
        <v>0</v>
      </c>
      <c r="M18" s="47"/>
    </row>
    <row r="19" spans="1:13" ht="26.25" customHeight="1">
      <c r="A19" s="47" t="s">
        <v>132</v>
      </c>
      <c r="B19" s="47"/>
      <c r="C19" s="4" t="s">
        <v>29</v>
      </c>
      <c r="D19" s="54">
        <v>3.7</v>
      </c>
      <c r="E19" s="8"/>
      <c r="F19" s="8">
        <f t="shared" si="0"/>
        <v>0</v>
      </c>
      <c r="G19" s="8"/>
      <c r="H19" s="8">
        <f t="shared" si="1"/>
        <v>0</v>
      </c>
      <c r="I19" s="8"/>
      <c r="J19" s="8">
        <f t="shared" si="2"/>
        <v>0</v>
      </c>
      <c r="K19" s="8">
        <f t="shared" si="3"/>
        <v>0</v>
      </c>
      <c r="L19" s="8">
        <f t="shared" si="4"/>
        <v>0</v>
      </c>
      <c r="M19" s="47"/>
    </row>
    <row r="20" spans="1:13" ht="26.25" customHeight="1">
      <c r="A20" s="47" t="s">
        <v>131</v>
      </c>
      <c r="B20" s="47"/>
      <c r="C20" s="4" t="s">
        <v>29</v>
      </c>
      <c r="D20" s="54">
        <v>10.9</v>
      </c>
      <c r="E20" s="8"/>
      <c r="F20" s="8">
        <f t="shared" si="0"/>
        <v>0</v>
      </c>
      <c r="G20" s="8"/>
      <c r="H20" s="8">
        <f t="shared" si="1"/>
        <v>0</v>
      </c>
      <c r="I20" s="8"/>
      <c r="J20" s="8">
        <f t="shared" si="2"/>
        <v>0</v>
      </c>
      <c r="K20" s="8">
        <f t="shared" si="3"/>
        <v>0</v>
      </c>
      <c r="L20" s="8">
        <f t="shared" si="4"/>
        <v>0</v>
      </c>
      <c r="M20" s="47"/>
    </row>
    <row r="21" spans="1:13" s="43" customFormat="1" ht="26.25" customHeight="1">
      <c r="A21" s="42" t="s">
        <v>130</v>
      </c>
      <c r="B21" s="14"/>
      <c r="C21" s="15" t="s">
        <v>30</v>
      </c>
      <c r="D21" s="56">
        <v>19.3</v>
      </c>
      <c r="E21" s="8"/>
      <c r="F21" s="8">
        <f t="shared" si="0"/>
        <v>0</v>
      </c>
      <c r="G21" s="8"/>
      <c r="H21" s="8">
        <f t="shared" si="1"/>
        <v>0</v>
      </c>
      <c r="I21" s="48"/>
      <c r="J21" s="8">
        <f t="shared" si="2"/>
        <v>0</v>
      </c>
      <c r="K21" s="8">
        <f t="shared" si="3"/>
        <v>0</v>
      </c>
      <c r="L21" s="8">
        <f t="shared" si="4"/>
        <v>0</v>
      </c>
      <c r="M21" s="18"/>
    </row>
    <row r="22" spans="1:13" ht="26.25" customHeight="1">
      <c r="A22" s="47" t="s">
        <v>129</v>
      </c>
      <c r="B22" s="47"/>
      <c r="C22" s="4" t="s">
        <v>29</v>
      </c>
      <c r="D22" s="54">
        <v>7.8</v>
      </c>
      <c r="E22" s="8"/>
      <c r="F22" s="8">
        <f t="shared" si="0"/>
        <v>0</v>
      </c>
      <c r="G22" s="8"/>
      <c r="H22" s="8">
        <f t="shared" si="1"/>
        <v>0</v>
      </c>
      <c r="I22" s="8"/>
      <c r="J22" s="8">
        <f t="shared" si="2"/>
        <v>0</v>
      </c>
      <c r="K22" s="8">
        <f t="shared" si="3"/>
        <v>0</v>
      </c>
      <c r="L22" s="8">
        <f t="shared" si="4"/>
        <v>0</v>
      </c>
      <c r="M22" s="47"/>
    </row>
    <row r="23" spans="1:13" ht="26.25" customHeight="1">
      <c r="A23" s="47" t="s">
        <v>128</v>
      </c>
      <c r="B23" s="47"/>
      <c r="C23" s="4" t="s">
        <v>29</v>
      </c>
      <c r="D23" s="54">
        <v>4.7</v>
      </c>
      <c r="E23" s="8"/>
      <c r="F23" s="8">
        <f t="shared" si="0"/>
        <v>0</v>
      </c>
      <c r="G23" s="8"/>
      <c r="H23" s="8">
        <f t="shared" si="1"/>
        <v>0</v>
      </c>
      <c r="I23" s="8"/>
      <c r="J23" s="8">
        <f t="shared" si="2"/>
        <v>0</v>
      </c>
      <c r="K23" s="8">
        <f t="shared" si="3"/>
        <v>0</v>
      </c>
      <c r="L23" s="8">
        <f t="shared" si="4"/>
        <v>0</v>
      </c>
      <c r="M23" s="47"/>
    </row>
    <row r="24" spans="1:13" ht="26.25" customHeight="1">
      <c r="A24" s="47" t="s">
        <v>127</v>
      </c>
      <c r="B24" s="22"/>
      <c r="C24" s="4" t="s">
        <v>40</v>
      </c>
      <c r="D24" s="54">
        <v>1</v>
      </c>
      <c r="E24" s="8"/>
      <c r="F24" s="8">
        <f t="shared" si="0"/>
        <v>0</v>
      </c>
      <c r="G24" s="8"/>
      <c r="H24" s="8">
        <f t="shared" si="1"/>
        <v>0</v>
      </c>
      <c r="I24" s="8"/>
      <c r="J24" s="8">
        <f t="shared" si="2"/>
        <v>0</v>
      </c>
      <c r="K24" s="8">
        <f t="shared" si="3"/>
        <v>0</v>
      </c>
      <c r="L24" s="8">
        <f t="shared" si="4"/>
        <v>0</v>
      </c>
      <c r="M24" s="47"/>
    </row>
    <row r="25" spans="1:13" ht="26.25" customHeight="1">
      <c r="A25" s="47" t="s">
        <v>126</v>
      </c>
      <c r="B25" s="47"/>
      <c r="C25" s="4" t="s">
        <v>40</v>
      </c>
      <c r="D25" s="54">
        <v>1</v>
      </c>
      <c r="E25" s="8"/>
      <c r="F25" s="8">
        <f t="shared" si="0"/>
        <v>0</v>
      </c>
      <c r="G25" s="8"/>
      <c r="H25" s="8">
        <f t="shared" si="1"/>
        <v>0</v>
      </c>
      <c r="I25" s="8"/>
      <c r="J25" s="8">
        <f t="shared" si="2"/>
        <v>0</v>
      </c>
      <c r="K25" s="8">
        <f t="shared" si="3"/>
        <v>0</v>
      </c>
      <c r="L25" s="8">
        <f t="shared" si="4"/>
        <v>0</v>
      </c>
      <c r="M25" s="47"/>
    </row>
    <row r="26" spans="1:13" ht="26.25" customHeight="1">
      <c r="A26" s="47"/>
      <c r="B26" s="47"/>
      <c r="C26" s="4"/>
      <c r="D26" s="54"/>
      <c r="E26" s="8"/>
      <c r="F26" s="8">
        <f t="shared" si="0"/>
        <v>0</v>
      </c>
      <c r="G26" s="8"/>
      <c r="H26" s="8">
        <f t="shared" si="1"/>
        <v>0</v>
      </c>
      <c r="I26" s="8"/>
      <c r="J26" s="8">
        <f t="shared" si="2"/>
        <v>0</v>
      </c>
      <c r="K26" s="8">
        <f t="shared" si="3"/>
        <v>0</v>
      </c>
      <c r="L26" s="8">
        <f t="shared" si="4"/>
        <v>0</v>
      </c>
      <c r="M26" s="47"/>
    </row>
    <row r="27" spans="1:13" ht="26.25" customHeight="1">
      <c r="A27" s="47"/>
      <c r="B27" s="47"/>
      <c r="C27" s="4"/>
      <c r="D27" s="54"/>
      <c r="E27" s="8"/>
      <c r="F27" s="8">
        <f t="shared" si="0"/>
        <v>0</v>
      </c>
      <c r="G27" s="8"/>
      <c r="H27" s="8">
        <f t="shared" si="1"/>
        <v>0</v>
      </c>
      <c r="I27" s="8"/>
      <c r="J27" s="8">
        <f t="shared" si="2"/>
        <v>0</v>
      </c>
      <c r="K27" s="8">
        <f t="shared" si="3"/>
        <v>0</v>
      </c>
      <c r="L27" s="8">
        <f t="shared" si="4"/>
        <v>0</v>
      </c>
      <c r="M27" s="47"/>
    </row>
    <row r="28" spans="1:13" ht="26.25" customHeight="1">
      <c r="A28" s="47" t="s">
        <v>44</v>
      </c>
      <c r="B28" s="47"/>
      <c r="C28" s="4"/>
      <c r="D28" s="54"/>
      <c r="E28" s="47"/>
      <c r="F28" s="8">
        <f>SUM(F6:F27)</f>
        <v>0</v>
      </c>
      <c r="G28" s="47"/>
      <c r="H28" s="8">
        <f>SUM(H6:H27)</f>
        <v>0</v>
      </c>
      <c r="I28" s="47"/>
      <c r="J28" s="8">
        <f>SUM(J6:J27)</f>
        <v>0</v>
      </c>
      <c r="K28" s="47"/>
      <c r="L28" s="8">
        <f>SUM(L6:L27)</f>
        <v>0</v>
      </c>
      <c r="M28" s="47"/>
    </row>
    <row r="29" spans="1:13" ht="26.25" hidden="1" customHeight="1">
      <c r="A29" s="47"/>
      <c r="B29" s="47"/>
      <c r="C29" s="4"/>
      <c r="D29" s="54"/>
      <c r="E29" s="47"/>
      <c r="F29" s="47"/>
      <c r="G29" s="47"/>
      <c r="H29" s="47"/>
      <c r="I29" s="47"/>
      <c r="J29" s="47"/>
      <c r="K29" s="47"/>
      <c r="L29" s="47"/>
      <c r="M29" s="47"/>
    </row>
    <row r="30" spans="1:13" ht="22.5" customHeight="1">
      <c r="A30" s="49" t="s">
        <v>125</v>
      </c>
      <c r="B30" s="47"/>
      <c r="C30" s="4"/>
      <c r="D30" s="54"/>
      <c r="E30" s="47"/>
      <c r="F30" s="47"/>
      <c r="G30" s="47"/>
      <c r="H30" s="47"/>
      <c r="I30" s="47"/>
      <c r="J30" s="47"/>
      <c r="K30" s="47"/>
      <c r="L30" s="47"/>
      <c r="M30" s="47"/>
    </row>
    <row r="31" spans="1:13" ht="24" customHeight="1">
      <c r="A31" s="68" t="s">
        <v>180</v>
      </c>
      <c r="B31" s="17" t="s">
        <v>181</v>
      </c>
      <c r="C31" s="4" t="s">
        <v>40</v>
      </c>
      <c r="D31" s="54">
        <v>1</v>
      </c>
      <c r="E31" s="8"/>
      <c r="F31" s="8">
        <f t="shared" ref="F31:F56" si="20">TRUNC(E31*D31, 0)</f>
        <v>0</v>
      </c>
      <c r="G31" s="8"/>
      <c r="H31" s="8">
        <f t="shared" ref="H31:H56" si="21">TRUNC(G31*D31, 0)</f>
        <v>0</v>
      </c>
      <c r="I31" s="8"/>
      <c r="J31" s="8">
        <f t="shared" ref="J31:J56" si="22">TRUNC(I31*D31, 0)</f>
        <v>0</v>
      </c>
      <c r="K31" s="8">
        <f t="shared" ref="K31:K56" si="23">TRUNC(E31+G31+I31, 0)</f>
        <v>0</v>
      </c>
      <c r="L31" s="8">
        <f t="shared" ref="L31:L56" si="24">TRUNC(F31+H31+J31, 0)</f>
        <v>0</v>
      </c>
      <c r="M31" s="49"/>
    </row>
    <row r="32" spans="1:13" ht="24" customHeight="1">
      <c r="A32" s="58" t="s">
        <v>151</v>
      </c>
      <c r="B32" s="47" t="s">
        <v>124</v>
      </c>
      <c r="C32" s="4" t="s">
        <v>40</v>
      </c>
      <c r="D32" s="54">
        <v>1</v>
      </c>
      <c r="E32" s="8"/>
      <c r="F32" s="8">
        <f t="shared" si="20"/>
        <v>0</v>
      </c>
      <c r="G32" s="8"/>
      <c r="H32" s="8">
        <f t="shared" si="21"/>
        <v>0</v>
      </c>
      <c r="I32" s="8"/>
      <c r="J32" s="8">
        <f t="shared" si="22"/>
        <v>0</v>
      </c>
      <c r="K32" s="8">
        <f t="shared" si="23"/>
        <v>0</v>
      </c>
      <c r="L32" s="8">
        <f t="shared" si="24"/>
        <v>0</v>
      </c>
      <c r="M32" s="49" t="s">
        <v>19</v>
      </c>
    </row>
    <row r="33" spans="1:13" ht="24" customHeight="1">
      <c r="A33" s="68" t="s">
        <v>176</v>
      </c>
      <c r="B33" s="47" t="s">
        <v>123</v>
      </c>
      <c r="C33" s="4" t="s">
        <v>40</v>
      </c>
      <c r="D33" s="54">
        <v>1</v>
      </c>
      <c r="E33" s="8"/>
      <c r="F33" s="8">
        <f t="shared" si="20"/>
        <v>0</v>
      </c>
      <c r="G33" s="8"/>
      <c r="H33" s="8">
        <f t="shared" si="21"/>
        <v>0</v>
      </c>
      <c r="I33" s="8"/>
      <c r="J33" s="8">
        <f t="shared" si="22"/>
        <v>0</v>
      </c>
      <c r="K33" s="8">
        <f t="shared" si="23"/>
        <v>0</v>
      </c>
      <c r="L33" s="8">
        <f t="shared" si="24"/>
        <v>0</v>
      </c>
      <c r="M33" s="49" t="s">
        <v>19</v>
      </c>
    </row>
    <row r="34" spans="1:13" ht="24" customHeight="1">
      <c r="A34" s="68" t="s">
        <v>177</v>
      </c>
      <c r="B34" s="68" t="s">
        <v>178</v>
      </c>
      <c r="C34" s="4" t="s">
        <v>29</v>
      </c>
      <c r="D34" s="54">
        <v>38</v>
      </c>
      <c r="E34" s="8"/>
      <c r="F34" s="8">
        <f t="shared" ref="F34" si="25">TRUNC(E34*D34, 0)</f>
        <v>0</v>
      </c>
      <c r="G34" s="8"/>
      <c r="H34" s="8">
        <f t="shared" ref="H34" si="26">TRUNC(G34*D34, 0)</f>
        <v>0</v>
      </c>
      <c r="I34" s="8"/>
      <c r="J34" s="8">
        <f t="shared" ref="J34" si="27">TRUNC(I34*D34, 0)</f>
        <v>0</v>
      </c>
      <c r="K34" s="8">
        <f t="shared" ref="K34" si="28">TRUNC(E34+G34+I34, 0)</f>
        <v>0</v>
      </c>
      <c r="L34" s="8">
        <f t="shared" ref="L34" si="29">TRUNC(F34+H34+J34, 0)</f>
        <v>0</v>
      </c>
      <c r="M34" s="67" t="s">
        <v>19</v>
      </c>
    </row>
    <row r="35" spans="1:13" ht="24" customHeight="1">
      <c r="A35" s="47" t="s">
        <v>119</v>
      </c>
      <c r="B35" s="47" t="s">
        <v>82</v>
      </c>
      <c r="C35" s="4" t="s">
        <v>29</v>
      </c>
      <c r="D35" s="54">
        <v>5.9</v>
      </c>
      <c r="E35" s="8"/>
      <c r="F35" s="8">
        <f t="shared" si="20"/>
        <v>0</v>
      </c>
      <c r="G35" s="8"/>
      <c r="H35" s="8">
        <f t="shared" si="21"/>
        <v>0</v>
      </c>
      <c r="I35" s="8"/>
      <c r="J35" s="8">
        <f t="shared" si="22"/>
        <v>0</v>
      </c>
      <c r="K35" s="8">
        <f t="shared" si="23"/>
        <v>0</v>
      </c>
      <c r="L35" s="8">
        <f t="shared" si="24"/>
        <v>0</v>
      </c>
      <c r="M35" s="47"/>
    </row>
    <row r="36" spans="1:13" ht="24" customHeight="1">
      <c r="A36" s="47" t="s">
        <v>118</v>
      </c>
      <c r="B36" s="68" t="s">
        <v>179</v>
      </c>
      <c r="C36" s="4" t="s">
        <v>29</v>
      </c>
      <c r="D36" s="54">
        <v>43.9</v>
      </c>
      <c r="E36" s="8"/>
      <c r="F36" s="8">
        <f t="shared" si="20"/>
        <v>0</v>
      </c>
      <c r="G36" s="8"/>
      <c r="H36" s="8">
        <f t="shared" si="21"/>
        <v>0</v>
      </c>
      <c r="I36" s="8"/>
      <c r="J36" s="8">
        <f t="shared" si="22"/>
        <v>0</v>
      </c>
      <c r="K36" s="8">
        <f t="shared" si="23"/>
        <v>0</v>
      </c>
      <c r="L36" s="8">
        <f t="shared" si="24"/>
        <v>0</v>
      </c>
      <c r="M36" s="49" t="s">
        <v>19</v>
      </c>
    </row>
    <row r="37" spans="1:13" ht="24" customHeight="1">
      <c r="A37" s="47" t="s">
        <v>117</v>
      </c>
      <c r="B37" s="47"/>
      <c r="C37" s="4" t="s">
        <v>46</v>
      </c>
      <c r="D37" s="54">
        <v>180</v>
      </c>
      <c r="E37" s="8"/>
      <c r="F37" s="8">
        <f t="shared" si="20"/>
        <v>0</v>
      </c>
      <c r="G37" s="8"/>
      <c r="H37" s="8">
        <f t="shared" si="21"/>
        <v>0</v>
      </c>
      <c r="I37" s="8"/>
      <c r="J37" s="8">
        <f t="shared" si="22"/>
        <v>0</v>
      </c>
      <c r="K37" s="8">
        <f t="shared" si="23"/>
        <v>0</v>
      </c>
      <c r="L37" s="8">
        <f t="shared" si="24"/>
        <v>0</v>
      </c>
      <c r="M37" s="49" t="s">
        <v>19</v>
      </c>
    </row>
    <row r="38" spans="1:13" ht="24" customHeight="1">
      <c r="A38" s="47" t="s">
        <v>42</v>
      </c>
      <c r="B38" s="47"/>
      <c r="C38" s="4" t="s">
        <v>46</v>
      </c>
      <c r="D38" s="54">
        <v>20</v>
      </c>
      <c r="E38" s="8"/>
      <c r="F38" s="8">
        <f t="shared" si="20"/>
        <v>0</v>
      </c>
      <c r="G38" s="8"/>
      <c r="H38" s="8">
        <f t="shared" si="21"/>
        <v>0</v>
      </c>
      <c r="I38" s="8"/>
      <c r="J38" s="8">
        <f t="shared" si="22"/>
        <v>0</v>
      </c>
      <c r="K38" s="8">
        <f t="shared" si="23"/>
        <v>0</v>
      </c>
      <c r="L38" s="8">
        <f t="shared" si="24"/>
        <v>0</v>
      </c>
      <c r="M38" s="49" t="s">
        <v>19</v>
      </c>
    </row>
    <row r="39" spans="1:13" ht="24" customHeight="1">
      <c r="A39" s="47" t="s">
        <v>121</v>
      </c>
      <c r="B39" s="47" t="s">
        <v>122</v>
      </c>
      <c r="C39" s="4" t="s">
        <v>40</v>
      </c>
      <c r="D39" s="54">
        <v>1</v>
      </c>
      <c r="E39" s="8"/>
      <c r="F39" s="8">
        <f>TRUNC(E39*D39, 0)</f>
        <v>0</v>
      </c>
      <c r="G39" s="8"/>
      <c r="H39" s="8">
        <f>TRUNC(G39*D39, 0)</f>
        <v>0</v>
      </c>
      <c r="I39" s="8"/>
      <c r="J39" s="8">
        <f>TRUNC(I39*D39, 0)</f>
        <v>0</v>
      </c>
      <c r="K39" s="8">
        <f>TRUNC(E39+G39+I39, 0)</f>
        <v>0</v>
      </c>
      <c r="L39" s="8">
        <f>TRUNC(F39+H39+J39, 0)</f>
        <v>0</v>
      </c>
      <c r="M39" s="49" t="s">
        <v>19</v>
      </c>
    </row>
    <row r="40" spans="1:13" ht="24" customHeight="1">
      <c r="A40" s="47" t="s">
        <v>121</v>
      </c>
      <c r="B40" s="47" t="s">
        <v>120</v>
      </c>
      <c r="C40" s="4" t="s">
        <v>40</v>
      </c>
      <c r="D40" s="54">
        <v>2</v>
      </c>
      <c r="E40" s="8"/>
      <c r="F40" s="8">
        <f>TRUNC(E40*D40, 0)</f>
        <v>0</v>
      </c>
      <c r="G40" s="8"/>
      <c r="H40" s="8">
        <f>TRUNC(G40*D40, 0)</f>
        <v>0</v>
      </c>
      <c r="I40" s="8"/>
      <c r="J40" s="8">
        <f>TRUNC(I40*D40, 0)</f>
        <v>0</v>
      </c>
      <c r="K40" s="8">
        <f>TRUNC(E40+G40+I40, 0)</f>
        <v>0</v>
      </c>
      <c r="L40" s="8">
        <f>TRUNC(F40+H40+J40, 0)</f>
        <v>0</v>
      </c>
      <c r="M40" s="49" t="s">
        <v>19</v>
      </c>
    </row>
    <row r="41" spans="1:13" ht="24" customHeight="1">
      <c r="A41" s="47" t="s">
        <v>116</v>
      </c>
      <c r="B41" s="47"/>
      <c r="C41" s="4" t="s">
        <v>40</v>
      </c>
      <c r="D41" s="54">
        <v>3</v>
      </c>
      <c r="E41" s="8"/>
      <c r="F41" s="8">
        <f t="shared" si="20"/>
        <v>0</v>
      </c>
      <c r="G41" s="8"/>
      <c r="H41" s="8">
        <f t="shared" si="21"/>
        <v>0</v>
      </c>
      <c r="I41" s="8"/>
      <c r="J41" s="8">
        <f t="shared" si="22"/>
        <v>0</v>
      </c>
      <c r="K41" s="8">
        <f t="shared" si="23"/>
        <v>0</v>
      </c>
      <c r="L41" s="8">
        <f t="shared" si="24"/>
        <v>0</v>
      </c>
      <c r="M41" s="47"/>
    </row>
    <row r="42" spans="1:13" ht="24" customHeight="1">
      <c r="A42" s="47" t="s">
        <v>86</v>
      </c>
      <c r="B42" s="47"/>
      <c r="C42" s="4" t="s">
        <v>40</v>
      </c>
      <c r="D42" s="54">
        <v>2</v>
      </c>
      <c r="E42" s="8"/>
      <c r="F42" s="8">
        <f t="shared" si="20"/>
        <v>0</v>
      </c>
      <c r="G42" s="8"/>
      <c r="H42" s="8">
        <f t="shared" si="21"/>
        <v>0</v>
      </c>
      <c r="I42" s="8"/>
      <c r="J42" s="8">
        <f t="shared" si="22"/>
        <v>0</v>
      </c>
      <c r="K42" s="8">
        <f t="shared" si="23"/>
        <v>0</v>
      </c>
      <c r="L42" s="8">
        <f t="shared" si="24"/>
        <v>0</v>
      </c>
      <c r="M42" s="47"/>
    </row>
    <row r="43" spans="1:13" ht="24" customHeight="1">
      <c r="A43" s="47" t="s">
        <v>115</v>
      </c>
      <c r="B43" s="47"/>
      <c r="C43" s="4" t="s">
        <v>40</v>
      </c>
      <c r="D43" s="54">
        <v>3</v>
      </c>
      <c r="E43" s="8"/>
      <c r="F43" s="8">
        <f t="shared" si="20"/>
        <v>0</v>
      </c>
      <c r="G43" s="8"/>
      <c r="H43" s="8">
        <f t="shared" si="21"/>
        <v>0</v>
      </c>
      <c r="I43" s="8"/>
      <c r="J43" s="8">
        <f t="shared" si="22"/>
        <v>0</v>
      </c>
      <c r="K43" s="8">
        <f t="shared" si="23"/>
        <v>0</v>
      </c>
      <c r="L43" s="8">
        <f t="shared" si="24"/>
        <v>0</v>
      </c>
      <c r="M43" s="47"/>
    </row>
    <row r="44" spans="1:13" ht="24" customHeight="1">
      <c r="A44" s="47" t="s">
        <v>114</v>
      </c>
      <c r="B44" s="47" t="s">
        <v>77</v>
      </c>
      <c r="C44" s="4" t="s">
        <v>46</v>
      </c>
      <c r="D44" s="54">
        <v>237</v>
      </c>
      <c r="E44" s="8"/>
      <c r="F44" s="8">
        <f t="shared" si="20"/>
        <v>0</v>
      </c>
      <c r="G44" s="8"/>
      <c r="H44" s="8">
        <f t="shared" si="21"/>
        <v>0</v>
      </c>
      <c r="I44" s="8"/>
      <c r="J44" s="8">
        <f t="shared" si="22"/>
        <v>0</v>
      </c>
      <c r="K44" s="8">
        <f t="shared" si="23"/>
        <v>0</v>
      </c>
      <c r="L44" s="8">
        <f t="shared" si="24"/>
        <v>0</v>
      </c>
      <c r="M44" s="49" t="s">
        <v>19</v>
      </c>
    </row>
    <row r="45" spans="1:13" ht="24" customHeight="1">
      <c r="A45" s="60" t="s">
        <v>152</v>
      </c>
      <c r="B45" s="60" t="s">
        <v>153</v>
      </c>
      <c r="C45" s="4" t="s">
        <v>31</v>
      </c>
      <c r="D45" s="54">
        <v>792</v>
      </c>
      <c r="E45" s="8"/>
      <c r="F45" s="8">
        <f t="shared" si="20"/>
        <v>0</v>
      </c>
      <c r="G45" s="8"/>
      <c r="H45" s="8">
        <f t="shared" si="21"/>
        <v>0</v>
      </c>
      <c r="I45" s="8"/>
      <c r="J45" s="8">
        <f t="shared" si="22"/>
        <v>0</v>
      </c>
      <c r="K45" s="8">
        <f t="shared" si="23"/>
        <v>0</v>
      </c>
      <c r="L45" s="8">
        <f t="shared" si="24"/>
        <v>0</v>
      </c>
      <c r="M45" s="49" t="s">
        <v>19</v>
      </c>
    </row>
    <row r="46" spans="1:13" ht="24" customHeight="1">
      <c r="A46" s="47" t="s">
        <v>76</v>
      </c>
      <c r="B46" s="47"/>
      <c r="C46" s="4" t="s">
        <v>29</v>
      </c>
      <c r="D46" s="54">
        <v>48</v>
      </c>
      <c r="E46" s="8"/>
      <c r="F46" s="8">
        <f t="shared" si="20"/>
        <v>0</v>
      </c>
      <c r="G46" s="8"/>
      <c r="H46" s="8">
        <f t="shared" si="21"/>
        <v>0</v>
      </c>
      <c r="I46" s="8"/>
      <c r="J46" s="8">
        <f t="shared" si="22"/>
        <v>0</v>
      </c>
      <c r="K46" s="8">
        <f t="shared" si="23"/>
        <v>0</v>
      </c>
      <c r="L46" s="8">
        <f t="shared" si="24"/>
        <v>0</v>
      </c>
      <c r="M46" s="49" t="s">
        <v>19</v>
      </c>
    </row>
    <row r="47" spans="1:13" ht="24" customHeight="1">
      <c r="A47" s="60" t="s">
        <v>155</v>
      </c>
      <c r="B47" s="60" t="s">
        <v>156</v>
      </c>
      <c r="C47" s="4" t="s">
        <v>29</v>
      </c>
      <c r="D47" s="54">
        <v>73</v>
      </c>
      <c r="E47" s="8"/>
      <c r="F47" s="8">
        <f t="shared" ref="F47:F48" si="30">TRUNC(E47*D47, 0)</f>
        <v>0</v>
      </c>
      <c r="G47" s="8"/>
      <c r="H47" s="8">
        <f t="shared" ref="H47:H48" si="31">TRUNC(G47*D47, 0)</f>
        <v>0</v>
      </c>
      <c r="I47" s="8"/>
      <c r="J47" s="8">
        <f t="shared" ref="J47:J48" si="32">TRUNC(I47*D47, 0)</f>
        <v>0</v>
      </c>
      <c r="K47" s="8">
        <f t="shared" ref="K47:K48" si="33">TRUNC(E47+G47+I47, 0)</f>
        <v>0</v>
      </c>
      <c r="L47" s="8">
        <f t="shared" ref="L47:L48" si="34">TRUNC(F47+H47+J47, 0)</f>
        <v>0</v>
      </c>
      <c r="M47" s="76"/>
    </row>
    <row r="48" spans="1:13" ht="24" customHeight="1">
      <c r="A48" s="64" t="s">
        <v>170</v>
      </c>
      <c r="B48" s="64" t="s">
        <v>171</v>
      </c>
      <c r="C48" s="4" t="s">
        <v>29</v>
      </c>
      <c r="D48" s="54">
        <v>73</v>
      </c>
      <c r="E48" s="8"/>
      <c r="F48" s="8">
        <f t="shared" si="30"/>
        <v>0</v>
      </c>
      <c r="G48" s="8"/>
      <c r="H48" s="8">
        <f t="shared" si="31"/>
        <v>0</v>
      </c>
      <c r="I48" s="8"/>
      <c r="J48" s="8">
        <f t="shared" si="32"/>
        <v>0</v>
      </c>
      <c r="K48" s="8">
        <f t="shared" si="33"/>
        <v>0</v>
      </c>
      <c r="L48" s="8">
        <f t="shared" si="34"/>
        <v>0</v>
      </c>
      <c r="M48" s="65" t="s">
        <v>19</v>
      </c>
    </row>
    <row r="49" spans="1:13" ht="24" customHeight="1">
      <c r="A49" s="66" t="s">
        <v>174</v>
      </c>
      <c r="B49" s="66" t="s">
        <v>175</v>
      </c>
      <c r="C49" s="4" t="s">
        <v>29</v>
      </c>
      <c r="D49" s="54">
        <v>73</v>
      </c>
      <c r="E49" s="8"/>
      <c r="F49" s="8">
        <f t="shared" si="20"/>
        <v>0</v>
      </c>
      <c r="G49" s="8"/>
      <c r="H49" s="8">
        <f t="shared" si="21"/>
        <v>0</v>
      </c>
      <c r="I49" s="8"/>
      <c r="J49" s="8">
        <f t="shared" si="22"/>
        <v>0</v>
      </c>
      <c r="K49" s="8">
        <f t="shared" si="23"/>
        <v>0</v>
      </c>
      <c r="L49" s="8">
        <f t="shared" si="24"/>
        <v>0</v>
      </c>
      <c r="M49" s="49" t="s">
        <v>19</v>
      </c>
    </row>
    <row r="50" spans="1:13" ht="24" customHeight="1">
      <c r="A50" s="47" t="s">
        <v>113</v>
      </c>
      <c r="B50" s="47"/>
      <c r="C50" s="4" t="s">
        <v>40</v>
      </c>
      <c r="D50" s="54">
        <v>2</v>
      </c>
      <c r="E50" s="8"/>
      <c r="F50" s="8">
        <f t="shared" si="20"/>
        <v>0</v>
      </c>
      <c r="G50" s="8"/>
      <c r="H50" s="8">
        <f t="shared" si="21"/>
        <v>0</v>
      </c>
      <c r="I50" s="8"/>
      <c r="J50" s="8">
        <f t="shared" si="22"/>
        <v>0</v>
      </c>
      <c r="K50" s="8">
        <f t="shared" si="23"/>
        <v>0</v>
      </c>
      <c r="L50" s="8">
        <f t="shared" si="24"/>
        <v>0</v>
      </c>
      <c r="M50" s="49" t="s">
        <v>19</v>
      </c>
    </row>
    <row r="51" spans="1:13" ht="24" customHeight="1">
      <c r="A51" s="74" t="s">
        <v>185</v>
      </c>
      <c r="B51" s="75"/>
      <c r="C51" s="4" t="s">
        <v>186</v>
      </c>
      <c r="D51" s="54">
        <v>8.3000000000000007</v>
      </c>
      <c r="E51" s="8"/>
      <c r="F51" s="8">
        <f t="shared" ref="F51" si="35">TRUNC(E51*D51, 0)</f>
        <v>0</v>
      </c>
      <c r="G51" s="8"/>
      <c r="H51" s="8">
        <f t="shared" ref="H51" si="36">TRUNC(G51*D51, 0)</f>
        <v>0</v>
      </c>
      <c r="I51" s="8"/>
      <c r="J51" s="8">
        <f t="shared" ref="J51" si="37">TRUNC(I51*D51, 0)</f>
        <v>0</v>
      </c>
      <c r="K51" s="8">
        <f t="shared" ref="K51" si="38">TRUNC(E51+G51+I51, 0)</f>
        <v>0</v>
      </c>
      <c r="L51" s="8">
        <f t="shared" ref="L51" si="39">TRUNC(F51+H51+J51, 0)</f>
        <v>0</v>
      </c>
      <c r="M51" s="75" t="s">
        <v>19</v>
      </c>
    </row>
    <row r="52" spans="1:13" ht="24" customHeight="1">
      <c r="A52" s="47" t="s">
        <v>112</v>
      </c>
      <c r="B52" s="49"/>
      <c r="C52" s="4" t="s">
        <v>40</v>
      </c>
      <c r="D52" s="54">
        <v>1</v>
      </c>
      <c r="E52" s="8"/>
      <c r="F52" s="8">
        <f t="shared" si="20"/>
        <v>0</v>
      </c>
      <c r="G52" s="8"/>
      <c r="H52" s="8">
        <f t="shared" si="21"/>
        <v>0</v>
      </c>
      <c r="I52" s="8"/>
      <c r="J52" s="8">
        <f t="shared" si="22"/>
        <v>0</v>
      </c>
      <c r="K52" s="8">
        <f t="shared" si="23"/>
        <v>0</v>
      </c>
      <c r="L52" s="8">
        <f t="shared" si="24"/>
        <v>0</v>
      </c>
      <c r="M52" s="49" t="s">
        <v>19</v>
      </c>
    </row>
    <row r="53" spans="1:13" ht="24" customHeight="1">
      <c r="A53" s="47" t="s">
        <v>111</v>
      </c>
      <c r="B53" s="47"/>
      <c r="C53" s="4" t="s">
        <v>40</v>
      </c>
      <c r="D53" s="54">
        <v>1</v>
      </c>
      <c r="E53" s="8"/>
      <c r="F53" s="8">
        <f t="shared" si="20"/>
        <v>0</v>
      </c>
      <c r="G53" s="8"/>
      <c r="H53" s="8">
        <f t="shared" si="21"/>
        <v>0</v>
      </c>
      <c r="I53" s="8"/>
      <c r="J53" s="8">
        <f t="shared" si="22"/>
        <v>0</v>
      </c>
      <c r="K53" s="8">
        <f t="shared" si="23"/>
        <v>0</v>
      </c>
      <c r="L53" s="8">
        <f t="shared" si="24"/>
        <v>0</v>
      </c>
      <c r="M53" s="49" t="s">
        <v>19</v>
      </c>
    </row>
    <row r="54" spans="1:13" ht="24" customHeight="1">
      <c r="A54" s="47" t="s">
        <v>110</v>
      </c>
      <c r="B54" s="47"/>
      <c r="C54" s="4" t="s">
        <v>40</v>
      </c>
      <c r="D54" s="54">
        <v>1</v>
      </c>
      <c r="E54" s="8"/>
      <c r="F54" s="8">
        <f t="shared" si="20"/>
        <v>0</v>
      </c>
      <c r="G54" s="8"/>
      <c r="H54" s="8">
        <f t="shared" si="21"/>
        <v>0</v>
      </c>
      <c r="I54" s="8"/>
      <c r="J54" s="8">
        <f t="shared" si="22"/>
        <v>0</v>
      </c>
      <c r="K54" s="8">
        <f t="shared" si="23"/>
        <v>0</v>
      </c>
      <c r="L54" s="8">
        <f t="shared" si="24"/>
        <v>0</v>
      </c>
      <c r="M54" s="49" t="s">
        <v>19</v>
      </c>
    </row>
    <row r="55" spans="1:13" ht="26.25" hidden="1" customHeight="1">
      <c r="A55" s="47"/>
      <c r="B55" s="49"/>
      <c r="C55" s="4"/>
      <c r="D55" s="54"/>
      <c r="E55" s="8"/>
      <c r="F55" s="8">
        <f t="shared" si="20"/>
        <v>0</v>
      </c>
      <c r="G55" s="8"/>
      <c r="H55" s="8">
        <f t="shared" si="21"/>
        <v>0</v>
      </c>
      <c r="I55" s="8"/>
      <c r="J55" s="8">
        <f t="shared" si="22"/>
        <v>0</v>
      </c>
      <c r="K55" s="8">
        <f t="shared" si="23"/>
        <v>0</v>
      </c>
      <c r="L55" s="8">
        <f t="shared" si="24"/>
        <v>0</v>
      </c>
      <c r="M55" s="49" t="s">
        <v>19</v>
      </c>
    </row>
    <row r="56" spans="1:13" ht="26.25" hidden="1" customHeight="1">
      <c r="A56" s="47"/>
      <c r="B56" s="47"/>
      <c r="C56" s="4"/>
      <c r="D56" s="54"/>
      <c r="E56" s="8"/>
      <c r="F56" s="8">
        <f t="shared" si="20"/>
        <v>0</v>
      </c>
      <c r="G56" s="8"/>
      <c r="H56" s="8">
        <f t="shared" si="21"/>
        <v>0</v>
      </c>
      <c r="I56" s="8"/>
      <c r="J56" s="8">
        <f t="shared" si="22"/>
        <v>0</v>
      </c>
      <c r="K56" s="8">
        <f t="shared" si="23"/>
        <v>0</v>
      </c>
      <c r="L56" s="8">
        <f t="shared" si="24"/>
        <v>0</v>
      </c>
      <c r="M56" s="49" t="s">
        <v>19</v>
      </c>
    </row>
    <row r="57" spans="1:13" ht="26.25" customHeight="1">
      <c r="A57" s="47" t="s">
        <v>44</v>
      </c>
      <c r="B57" s="47"/>
      <c r="C57" s="4"/>
      <c r="D57" s="54"/>
      <c r="E57" s="47"/>
      <c r="F57" s="8">
        <f>SUM(F31:F56)</f>
        <v>0</v>
      </c>
      <c r="G57" s="47"/>
      <c r="H57" s="8">
        <f>SUM(H31:H56)</f>
        <v>0</v>
      </c>
      <c r="I57" s="47"/>
      <c r="J57" s="8">
        <f>SUM(J31:J56)</f>
        <v>0</v>
      </c>
      <c r="K57" s="47"/>
      <c r="L57" s="8">
        <f>SUM(L31:L56)</f>
        <v>0</v>
      </c>
      <c r="M57" s="47"/>
    </row>
    <row r="58" spans="1:13" ht="26.25" customHeight="1">
      <c r="A58" s="47"/>
      <c r="B58" s="47"/>
      <c r="C58" s="4"/>
      <c r="D58" s="54"/>
      <c r="E58" s="47"/>
      <c r="F58" s="47"/>
      <c r="G58" s="47"/>
      <c r="H58" s="47"/>
      <c r="I58" s="47"/>
      <c r="J58" s="47"/>
      <c r="K58" s="47"/>
      <c r="L58" s="47"/>
      <c r="M58" s="47"/>
    </row>
    <row r="59" spans="1:13" ht="26.25" customHeight="1">
      <c r="A59" s="47" t="s">
        <v>78</v>
      </c>
      <c r="B59" s="47"/>
      <c r="C59" s="4"/>
      <c r="D59" s="54"/>
      <c r="E59" s="47"/>
      <c r="F59" s="47"/>
      <c r="G59" s="47"/>
      <c r="H59" s="47"/>
      <c r="I59" s="47"/>
      <c r="J59" s="47"/>
      <c r="K59" s="47"/>
      <c r="L59" s="47"/>
      <c r="M59" s="47"/>
    </row>
    <row r="60" spans="1:13" ht="26.25" customHeight="1">
      <c r="A60" s="47" t="s">
        <v>47</v>
      </c>
      <c r="B60" s="47"/>
      <c r="C60" s="4" t="s">
        <v>41</v>
      </c>
      <c r="D60" s="54">
        <v>31</v>
      </c>
      <c r="E60" s="8"/>
      <c r="F60" s="8">
        <f t="shared" ref="F60:F78" si="40">TRUNC(E60*D60, 0)</f>
        <v>0</v>
      </c>
      <c r="G60" s="8"/>
      <c r="H60" s="8">
        <f t="shared" ref="H60:H78" si="41">TRUNC(G60*D60, 0)</f>
        <v>0</v>
      </c>
      <c r="I60" s="8"/>
      <c r="J60" s="8">
        <f t="shared" ref="J60:J78" si="42">TRUNC(I60*D60, 0)</f>
        <v>0</v>
      </c>
      <c r="K60" s="8">
        <f t="shared" ref="K60:K78" si="43">TRUNC(E60+G60+I60, 0)</f>
        <v>0</v>
      </c>
      <c r="L60" s="8">
        <f t="shared" ref="L60:L78" si="44">TRUNC(F60+H60+J60, 0)</f>
        <v>0</v>
      </c>
      <c r="M60" s="47"/>
    </row>
    <row r="61" spans="1:13" s="43" customFormat="1" ht="26.25" customHeight="1">
      <c r="A61" s="42" t="s">
        <v>48</v>
      </c>
      <c r="B61" s="14" t="s">
        <v>162</v>
      </c>
      <c r="C61" s="4" t="s">
        <v>154</v>
      </c>
      <c r="D61" s="56">
        <v>2</v>
      </c>
      <c r="E61" s="48"/>
      <c r="F61" s="8">
        <f t="shared" si="40"/>
        <v>0</v>
      </c>
      <c r="G61" s="48"/>
      <c r="H61" s="8">
        <f t="shared" si="41"/>
        <v>0</v>
      </c>
      <c r="I61" s="48"/>
      <c r="J61" s="8">
        <f t="shared" si="42"/>
        <v>0</v>
      </c>
      <c r="K61" s="8">
        <f t="shared" si="43"/>
        <v>0</v>
      </c>
      <c r="L61" s="8">
        <f t="shared" si="44"/>
        <v>0</v>
      </c>
      <c r="M61" s="18"/>
    </row>
    <row r="62" spans="1:13" ht="26.25" customHeight="1">
      <c r="A62" s="47" t="s">
        <v>49</v>
      </c>
      <c r="B62" s="47"/>
      <c r="C62" s="4" t="s">
        <v>41</v>
      </c>
      <c r="D62" s="54">
        <v>15</v>
      </c>
      <c r="E62" s="8"/>
      <c r="F62" s="8">
        <f t="shared" si="40"/>
        <v>0</v>
      </c>
      <c r="G62" s="8"/>
      <c r="H62" s="8">
        <f t="shared" si="41"/>
        <v>0</v>
      </c>
      <c r="I62" s="8"/>
      <c r="J62" s="8">
        <f t="shared" si="42"/>
        <v>0</v>
      </c>
      <c r="K62" s="8">
        <f t="shared" si="43"/>
        <v>0</v>
      </c>
      <c r="L62" s="8">
        <f t="shared" si="44"/>
        <v>0</v>
      </c>
      <c r="M62" s="47"/>
    </row>
    <row r="63" spans="1:13" ht="26.25" customHeight="1">
      <c r="A63" s="47" t="s">
        <v>83</v>
      </c>
      <c r="B63" s="47"/>
      <c r="C63" s="4" t="s">
        <v>41</v>
      </c>
      <c r="D63" s="54">
        <v>5</v>
      </c>
      <c r="E63" s="8"/>
      <c r="F63" s="8">
        <f t="shared" si="40"/>
        <v>0</v>
      </c>
      <c r="G63" s="8"/>
      <c r="H63" s="8">
        <f t="shared" si="41"/>
        <v>0</v>
      </c>
      <c r="I63" s="8"/>
      <c r="J63" s="8">
        <f t="shared" si="42"/>
        <v>0</v>
      </c>
      <c r="K63" s="8">
        <f t="shared" si="43"/>
        <v>0</v>
      </c>
      <c r="L63" s="8">
        <f t="shared" si="44"/>
        <v>0</v>
      </c>
      <c r="M63" s="47"/>
    </row>
    <row r="64" spans="1:13" ht="26.25" customHeight="1">
      <c r="A64" s="47" t="s">
        <v>80</v>
      </c>
      <c r="B64" s="47"/>
      <c r="C64" s="4" t="s">
        <v>31</v>
      </c>
      <c r="D64" s="54">
        <v>318</v>
      </c>
      <c r="E64" s="8"/>
      <c r="F64" s="8">
        <f t="shared" si="40"/>
        <v>0</v>
      </c>
      <c r="G64" s="8"/>
      <c r="H64" s="8">
        <f t="shared" si="41"/>
        <v>0</v>
      </c>
      <c r="I64" s="8"/>
      <c r="J64" s="8">
        <f t="shared" si="42"/>
        <v>0</v>
      </c>
      <c r="K64" s="8">
        <f t="shared" si="43"/>
        <v>0</v>
      </c>
      <c r="L64" s="8">
        <f t="shared" si="44"/>
        <v>0</v>
      </c>
      <c r="M64" s="47"/>
    </row>
    <row r="65" spans="1:13" ht="26.25" customHeight="1">
      <c r="A65" s="60" t="s">
        <v>160</v>
      </c>
      <c r="B65" s="60" t="s">
        <v>161</v>
      </c>
      <c r="C65" s="4" t="s">
        <v>29</v>
      </c>
      <c r="D65" s="54">
        <v>7.9</v>
      </c>
      <c r="E65" s="8"/>
      <c r="F65" s="8">
        <f t="shared" ref="F65" si="45">TRUNC(E65*D65, 0)</f>
        <v>0</v>
      </c>
      <c r="G65" s="8"/>
      <c r="H65" s="8">
        <f t="shared" ref="H65" si="46">TRUNC(G65*D65, 0)</f>
        <v>0</v>
      </c>
      <c r="I65" s="8"/>
      <c r="J65" s="8">
        <f t="shared" ref="J65" si="47">TRUNC(I65*D65, 0)</f>
        <v>0</v>
      </c>
      <c r="K65" s="8">
        <f t="shared" ref="K65" si="48">TRUNC(E65+G65+I65, 0)</f>
        <v>0</v>
      </c>
      <c r="L65" s="8">
        <f t="shared" ref="L65" si="49">TRUNC(F65+H65+J65, 0)</f>
        <v>0</v>
      </c>
      <c r="M65" s="60"/>
    </row>
    <row r="66" spans="1:13" ht="26.25" customHeight="1">
      <c r="A66" s="47" t="s">
        <v>79</v>
      </c>
      <c r="B66" s="60" t="s">
        <v>157</v>
      </c>
      <c r="C66" s="4" t="s">
        <v>41</v>
      </c>
      <c r="D66" s="54">
        <v>1.2</v>
      </c>
      <c r="E66" s="8"/>
      <c r="F66" s="8">
        <f t="shared" si="40"/>
        <v>0</v>
      </c>
      <c r="G66" s="8"/>
      <c r="H66" s="8">
        <f t="shared" si="41"/>
        <v>0</v>
      </c>
      <c r="I66" s="8"/>
      <c r="J66" s="8">
        <f t="shared" si="42"/>
        <v>0</v>
      </c>
      <c r="K66" s="8">
        <f t="shared" si="43"/>
        <v>0</v>
      </c>
      <c r="L66" s="8">
        <f t="shared" si="44"/>
        <v>0</v>
      </c>
      <c r="M66" s="47"/>
    </row>
    <row r="67" spans="1:13" s="43" customFormat="1" ht="26.25" customHeight="1">
      <c r="A67" s="42" t="s">
        <v>81</v>
      </c>
      <c r="B67" s="14" t="s">
        <v>158</v>
      </c>
      <c r="C67" s="4" t="s">
        <v>41</v>
      </c>
      <c r="D67" s="56">
        <v>5.5</v>
      </c>
      <c r="E67" s="48"/>
      <c r="F67" s="8">
        <f t="shared" si="40"/>
        <v>0</v>
      </c>
      <c r="G67" s="62"/>
      <c r="H67" s="8">
        <f t="shared" si="41"/>
        <v>0</v>
      </c>
      <c r="I67" s="48"/>
      <c r="J67" s="8">
        <f t="shared" si="42"/>
        <v>0</v>
      </c>
      <c r="K67" s="8">
        <f t="shared" si="43"/>
        <v>0</v>
      </c>
      <c r="L67" s="8">
        <f t="shared" si="44"/>
        <v>0</v>
      </c>
      <c r="M67" s="18"/>
    </row>
    <row r="68" spans="1:13" ht="26.25" customHeight="1">
      <c r="A68" s="47" t="s">
        <v>109</v>
      </c>
      <c r="B68" s="60" t="s">
        <v>159</v>
      </c>
      <c r="C68" s="4" t="s">
        <v>29</v>
      </c>
      <c r="D68" s="54">
        <v>17</v>
      </c>
      <c r="E68" s="8"/>
      <c r="F68" s="8">
        <f t="shared" si="40"/>
        <v>0</v>
      </c>
      <c r="G68" s="8"/>
      <c r="H68" s="8">
        <f t="shared" si="41"/>
        <v>0</v>
      </c>
      <c r="I68" s="8"/>
      <c r="J68" s="8">
        <f t="shared" si="42"/>
        <v>0</v>
      </c>
      <c r="K68" s="8">
        <f t="shared" si="43"/>
        <v>0</v>
      </c>
      <c r="L68" s="8">
        <f t="shared" si="44"/>
        <v>0</v>
      </c>
      <c r="M68" s="47"/>
    </row>
    <row r="69" spans="1:13" ht="26.25" customHeight="1">
      <c r="A69" s="47" t="s">
        <v>108</v>
      </c>
      <c r="B69" s="47"/>
      <c r="C69" s="4" t="s">
        <v>29</v>
      </c>
      <c r="D69" s="54">
        <v>8</v>
      </c>
      <c r="E69" s="8"/>
      <c r="F69" s="8">
        <f t="shared" si="40"/>
        <v>0</v>
      </c>
      <c r="G69" s="8"/>
      <c r="H69" s="8">
        <f t="shared" si="41"/>
        <v>0</v>
      </c>
      <c r="I69" s="8"/>
      <c r="J69" s="8">
        <f t="shared" si="42"/>
        <v>0</v>
      </c>
      <c r="K69" s="8">
        <f t="shared" si="43"/>
        <v>0</v>
      </c>
      <c r="L69" s="8">
        <f t="shared" si="44"/>
        <v>0</v>
      </c>
      <c r="M69" s="47"/>
    </row>
    <row r="70" spans="1:13" ht="26.25" customHeight="1">
      <c r="A70" s="47" t="s">
        <v>107</v>
      </c>
      <c r="B70" s="47"/>
      <c r="C70" s="4" t="s">
        <v>29</v>
      </c>
      <c r="D70" s="54">
        <v>3</v>
      </c>
      <c r="E70" s="8"/>
      <c r="F70" s="8">
        <f t="shared" si="40"/>
        <v>0</v>
      </c>
      <c r="G70" s="8"/>
      <c r="H70" s="8">
        <f t="shared" si="41"/>
        <v>0</v>
      </c>
      <c r="I70" s="8"/>
      <c r="J70" s="8">
        <f t="shared" si="42"/>
        <v>0</v>
      </c>
      <c r="K70" s="8">
        <f t="shared" si="43"/>
        <v>0</v>
      </c>
      <c r="L70" s="8">
        <f t="shared" si="44"/>
        <v>0</v>
      </c>
      <c r="M70" s="47"/>
    </row>
    <row r="71" spans="1:13" ht="26.25" customHeight="1">
      <c r="A71" s="47" t="s">
        <v>106</v>
      </c>
      <c r="B71" s="47"/>
      <c r="C71" s="4" t="s">
        <v>30</v>
      </c>
      <c r="D71" s="54">
        <v>12</v>
      </c>
      <c r="E71" s="8"/>
      <c r="F71" s="8">
        <f t="shared" si="40"/>
        <v>0</v>
      </c>
      <c r="G71" s="8"/>
      <c r="H71" s="8">
        <f t="shared" si="41"/>
        <v>0</v>
      </c>
      <c r="I71" s="8"/>
      <c r="J71" s="8">
        <f t="shared" si="42"/>
        <v>0</v>
      </c>
      <c r="K71" s="8">
        <f t="shared" si="43"/>
        <v>0</v>
      </c>
      <c r="L71" s="8">
        <f t="shared" si="44"/>
        <v>0</v>
      </c>
      <c r="M71" s="47"/>
    </row>
    <row r="72" spans="1:13" ht="26.25" customHeight="1">
      <c r="A72" s="47" t="s">
        <v>105</v>
      </c>
      <c r="B72" s="47"/>
      <c r="C72" s="4" t="s">
        <v>29</v>
      </c>
      <c r="D72" s="54">
        <v>15</v>
      </c>
      <c r="E72" s="8"/>
      <c r="F72" s="8">
        <f t="shared" si="40"/>
        <v>0</v>
      </c>
      <c r="G72" s="8"/>
      <c r="H72" s="8">
        <f t="shared" si="41"/>
        <v>0</v>
      </c>
      <c r="I72" s="8"/>
      <c r="J72" s="8">
        <f t="shared" si="42"/>
        <v>0</v>
      </c>
      <c r="K72" s="8">
        <f t="shared" si="43"/>
        <v>0</v>
      </c>
      <c r="L72" s="8">
        <f t="shared" si="44"/>
        <v>0</v>
      </c>
      <c r="M72" s="47"/>
    </row>
    <row r="73" spans="1:13" ht="26.25" customHeight="1">
      <c r="A73" s="47" t="s">
        <v>104</v>
      </c>
      <c r="B73" s="60" t="s">
        <v>43</v>
      </c>
      <c r="C73" s="4" t="s">
        <v>40</v>
      </c>
      <c r="D73" s="54">
        <v>1</v>
      </c>
      <c r="E73" s="8"/>
      <c r="F73" s="8">
        <f t="shared" si="40"/>
        <v>0</v>
      </c>
      <c r="G73" s="8"/>
      <c r="H73" s="8">
        <f t="shared" si="41"/>
        <v>0</v>
      </c>
      <c r="I73" s="8"/>
      <c r="J73" s="8">
        <f t="shared" si="42"/>
        <v>0</v>
      </c>
      <c r="K73" s="8">
        <f t="shared" si="43"/>
        <v>0</v>
      </c>
      <c r="L73" s="8">
        <f t="shared" si="44"/>
        <v>0</v>
      </c>
      <c r="M73" s="47"/>
    </row>
    <row r="74" spans="1:13" ht="26.25" customHeight="1">
      <c r="A74" s="47" t="s">
        <v>103</v>
      </c>
      <c r="B74" s="60" t="s">
        <v>164</v>
      </c>
      <c r="C74" s="4" t="s">
        <v>163</v>
      </c>
      <c r="D74" s="54">
        <v>3</v>
      </c>
      <c r="E74" s="8"/>
      <c r="F74" s="8">
        <f t="shared" si="40"/>
        <v>0</v>
      </c>
      <c r="G74" s="8"/>
      <c r="H74" s="8">
        <f t="shared" si="41"/>
        <v>0</v>
      </c>
      <c r="I74" s="8"/>
      <c r="J74" s="8">
        <f t="shared" si="42"/>
        <v>0</v>
      </c>
      <c r="K74" s="8">
        <f t="shared" si="43"/>
        <v>0</v>
      </c>
      <c r="L74" s="8">
        <f t="shared" si="44"/>
        <v>0</v>
      </c>
      <c r="M74" s="47"/>
    </row>
    <row r="75" spans="1:13" ht="26.25" customHeight="1">
      <c r="A75" s="47"/>
      <c r="B75" s="47"/>
      <c r="C75" s="4"/>
      <c r="D75" s="54"/>
      <c r="E75" s="8"/>
      <c r="F75" s="8">
        <f t="shared" si="40"/>
        <v>0</v>
      </c>
      <c r="G75" s="8"/>
      <c r="H75" s="8">
        <f t="shared" si="41"/>
        <v>0</v>
      </c>
      <c r="I75" s="8"/>
      <c r="J75" s="8">
        <f t="shared" si="42"/>
        <v>0</v>
      </c>
      <c r="K75" s="8">
        <f t="shared" si="43"/>
        <v>0</v>
      </c>
      <c r="L75" s="8">
        <f t="shared" si="44"/>
        <v>0</v>
      </c>
      <c r="M75" s="47"/>
    </row>
    <row r="76" spans="1:13" ht="26.25" customHeight="1">
      <c r="A76" s="47"/>
      <c r="B76" s="47"/>
      <c r="C76" s="4"/>
      <c r="D76" s="54"/>
      <c r="E76" s="8"/>
      <c r="F76" s="8">
        <f t="shared" si="40"/>
        <v>0</v>
      </c>
      <c r="G76" s="8"/>
      <c r="H76" s="8">
        <f t="shared" si="41"/>
        <v>0</v>
      </c>
      <c r="I76" s="8"/>
      <c r="J76" s="8">
        <f t="shared" si="42"/>
        <v>0</v>
      </c>
      <c r="K76" s="8">
        <f t="shared" si="43"/>
        <v>0</v>
      </c>
      <c r="L76" s="8">
        <f t="shared" si="44"/>
        <v>0</v>
      </c>
      <c r="M76" s="47"/>
    </row>
    <row r="77" spans="1:13" ht="26.25" customHeight="1">
      <c r="A77" s="47"/>
      <c r="B77" s="47"/>
      <c r="C77" s="4"/>
      <c r="D77" s="54"/>
      <c r="E77" s="8"/>
      <c r="F77" s="8">
        <f t="shared" si="40"/>
        <v>0</v>
      </c>
      <c r="G77" s="8"/>
      <c r="H77" s="8">
        <f t="shared" si="41"/>
        <v>0</v>
      </c>
      <c r="I77" s="8"/>
      <c r="J77" s="8">
        <f t="shared" si="42"/>
        <v>0</v>
      </c>
      <c r="K77" s="8">
        <f t="shared" si="43"/>
        <v>0</v>
      </c>
      <c r="L77" s="8">
        <f t="shared" si="44"/>
        <v>0</v>
      </c>
      <c r="M77" s="47"/>
    </row>
    <row r="78" spans="1:13" ht="26.25" customHeight="1">
      <c r="A78" s="47"/>
      <c r="B78" s="47"/>
      <c r="C78" s="4"/>
      <c r="D78" s="54"/>
      <c r="E78" s="8"/>
      <c r="F78" s="8">
        <f t="shared" si="40"/>
        <v>0</v>
      </c>
      <c r="G78" s="8"/>
      <c r="H78" s="8">
        <f t="shared" si="41"/>
        <v>0</v>
      </c>
      <c r="I78" s="8"/>
      <c r="J78" s="8">
        <f t="shared" si="42"/>
        <v>0</v>
      </c>
      <c r="K78" s="8">
        <f t="shared" si="43"/>
        <v>0</v>
      </c>
      <c r="L78" s="8">
        <f t="shared" si="44"/>
        <v>0</v>
      </c>
      <c r="M78" s="47"/>
    </row>
    <row r="79" spans="1:13" ht="26.25" customHeight="1">
      <c r="A79" s="47" t="s">
        <v>44</v>
      </c>
      <c r="B79" s="47"/>
      <c r="C79" s="4"/>
      <c r="D79" s="54"/>
      <c r="E79" s="47"/>
      <c r="F79" s="8">
        <f>SUM(F60:F78)</f>
        <v>0</v>
      </c>
      <c r="G79" s="47"/>
      <c r="H79" s="8">
        <f>SUM(H60:H78)</f>
        <v>0</v>
      </c>
      <c r="I79" s="47"/>
      <c r="J79" s="8">
        <f>SUM(J60:J78)</f>
        <v>0</v>
      </c>
      <c r="K79" s="47"/>
      <c r="L79" s="8">
        <f>TRUNC(F79+H79+J79, 0)</f>
        <v>0</v>
      </c>
      <c r="M79" s="47"/>
    </row>
    <row r="80" spans="1:13" ht="26.25" customHeight="1">
      <c r="A80" s="47"/>
      <c r="B80" s="47"/>
      <c r="C80" s="4"/>
      <c r="D80" s="54"/>
      <c r="E80" s="47"/>
      <c r="F80" s="8"/>
      <c r="G80" s="47"/>
      <c r="H80" s="8"/>
      <c r="I80" s="47"/>
      <c r="J80" s="8"/>
      <c r="K80" s="47"/>
      <c r="L80" s="8"/>
      <c r="M80" s="47"/>
    </row>
    <row r="81" spans="1:13" ht="26.25" customHeight="1">
      <c r="A81" s="64" t="s">
        <v>172</v>
      </c>
      <c r="B81" s="47"/>
      <c r="C81" s="4"/>
      <c r="D81" s="54"/>
      <c r="E81" s="47"/>
      <c r="F81" s="47"/>
      <c r="G81" s="47"/>
      <c r="H81" s="47"/>
      <c r="I81" s="47"/>
      <c r="J81" s="47"/>
      <c r="K81" s="47"/>
      <c r="L81" s="47"/>
      <c r="M81" s="47"/>
    </row>
    <row r="82" spans="1:13" ht="26.25" customHeight="1">
      <c r="A82" s="47" t="s">
        <v>102</v>
      </c>
      <c r="B82" s="47" t="s">
        <v>101</v>
      </c>
      <c r="C82" s="4" t="s">
        <v>40</v>
      </c>
      <c r="D82" s="54">
        <v>2</v>
      </c>
      <c r="E82" s="8"/>
      <c r="F82" s="8">
        <f t="shared" ref="F82:F100" si="50">TRUNC(E82*D82, 0)</f>
        <v>0</v>
      </c>
      <c r="G82" s="8"/>
      <c r="H82" s="8">
        <f t="shared" ref="H82:H100" si="51">TRUNC(G82*D82, 0)</f>
        <v>0</v>
      </c>
      <c r="I82" s="8"/>
      <c r="J82" s="8">
        <f t="shared" ref="J82:J100" si="52">TRUNC(I82*D82, 0)</f>
        <v>0</v>
      </c>
      <c r="K82" s="8">
        <f t="shared" ref="K82:K100" si="53">TRUNC(E82+G82+I82, 0)</f>
        <v>0</v>
      </c>
      <c r="L82" s="8">
        <f t="shared" ref="L82:L100" si="54">TRUNC(F82+H82+J82, 0)</f>
        <v>0</v>
      </c>
      <c r="M82" s="47"/>
    </row>
    <row r="83" spans="1:13" s="43" customFormat="1" ht="26.25" customHeight="1">
      <c r="A83" s="42" t="s">
        <v>100</v>
      </c>
      <c r="B83" s="14" t="s">
        <v>99</v>
      </c>
      <c r="C83" s="4" t="s">
        <v>40</v>
      </c>
      <c r="D83" s="56">
        <v>2</v>
      </c>
      <c r="E83" s="63"/>
      <c r="F83" s="8">
        <f t="shared" si="50"/>
        <v>0</v>
      </c>
      <c r="G83" s="48"/>
      <c r="H83" s="8">
        <f t="shared" si="51"/>
        <v>0</v>
      </c>
      <c r="I83" s="48"/>
      <c r="J83" s="8">
        <f t="shared" si="52"/>
        <v>0</v>
      </c>
      <c r="K83" s="8">
        <f t="shared" si="53"/>
        <v>0</v>
      </c>
      <c r="L83" s="8">
        <f t="shared" si="54"/>
        <v>0</v>
      </c>
      <c r="M83" s="18"/>
    </row>
    <row r="84" spans="1:13" ht="26.25" customHeight="1">
      <c r="A84" s="47" t="s">
        <v>98</v>
      </c>
      <c r="B84" s="76" t="s">
        <v>187</v>
      </c>
      <c r="C84" s="4" t="s">
        <v>40</v>
      </c>
      <c r="D84" s="54">
        <v>83</v>
      </c>
      <c r="E84" s="8"/>
      <c r="F84" s="8">
        <f t="shared" si="50"/>
        <v>0</v>
      </c>
      <c r="G84" s="8"/>
      <c r="H84" s="8">
        <f t="shared" si="51"/>
        <v>0</v>
      </c>
      <c r="I84" s="8"/>
      <c r="J84" s="8">
        <f t="shared" si="52"/>
        <v>0</v>
      </c>
      <c r="K84" s="8">
        <f t="shared" si="53"/>
        <v>0</v>
      </c>
      <c r="L84" s="8">
        <f t="shared" si="54"/>
        <v>0</v>
      </c>
      <c r="M84" s="76"/>
    </row>
    <row r="85" spans="1:13" s="43" customFormat="1" ht="26.25" customHeight="1">
      <c r="A85" s="42" t="s">
        <v>147</v>
      </c>
      <c r="B85" s="14" t="s">
        <v>167</v>
      </c>
      <c r="C85" s="4" t="s">
        <v>146</v>
      </c>
      <c r="D85" s="56">
        <v>24</v>
      </c>
      <c r="E85" s="63"/>
      <c r="F85" s="8">
        <f t="shared" si="50"/>
        <v>0</v>
      </c>
      <c r="G85" s="62"/>
      <c r="H85" s="8">
        <f t="shared" si="51"/>
        <v>0</v>
      </c>
      <c r="I85" s="48"/>
      <c r="J85" s="8">
        <f t="shared" si="52"/>
        <v>0</v>
      </c>
      <c r="K85" s="8">
        <f t="shared" si="53"/>
        <v>0</v>
      </c>
      <c r="L85" s="8">
        <f t="shared" si="54"/>
        <v>0</v>
      </c>
      <c r="M85" s="18"/>
    </row>
    <row r="86" spans="1:13" s="43" customFormat="1" ht="26.25" customHeight="1">
      <c r="A86" s="42" t="s">
        <v>148</v>
      </c>
      <c r="B86" s="14" t="s">
        <v>149</v>
      </c>
      <c r="C86" s="4" t="s">
        <v>146</v>
      </c>
      <c r="D86" s="56">
        <v>18</v>
      </c>
      <c r="E86" s="63"/>
      <c r="F86" s="8">
        <f t="shared" ref="F86:F88" si="55">TRUNC(E86*D86, 0)</f>
        <v>0</v>
      </c>
      <c r="G86" s="62"/>
      <c r="H86" s="8">
        <f t="shared" ref="H86:H88" si="56">TRUNC(G86*D86, 0)</f>
        <v>0</v>
      </c>
      <c r="I86" s="59"/>
      <c r="J86" s="8">
        <f t="shared" ref="J86:J88" si="57">TRUNC(I86*D86, 0)</f>
        <v>0</v>
      </c>
      <c r="K86" s="8">
        <f t="shared" ref="K86:K88" si="58">TRUNC(E86+G86+I86, 0)</f>
        <v>0</v>
      </c>
      <c r="L86" s="8">
        <f t="shared" ref="L86:L88" si="59">TRUNC(F86+H86+J86, 0)</f>
        <v>0</v>
      </c>
      <c r="M86" s="18"/>
    </row>
    <row r="87" spans="1:13" s="43" customFormat="1" ht="26.25" customHeight="1">
      <c r="A87" s="42" t="s">
        <v>148</v>
      </c>
      <c r="B87" s="14" t="s">
        <v>150</v>
      </c>
      <c r="C87" s="4" t="s">
        <v>146</v>
      </c>
      <c r="D87" s="56">
        <v>6</v>
      </c>
      <c r="E87" s="63"/>
      <c r="F87" s="8">
        <f t="shared" ref="F87" si="60">TRUNC(E87*D87, 0)</f>
        <v>0</v>
      </c>
      <c r="G87" s="62"/>
      <c r="H87" s="8">
        <f t="shared" ref="H87" si="61">TRUNC(G87*D87, 0)</f>
        <v>0</v>
      </c>
      <c r="I87" s="59"/>
      <c r="J87" s="8">
        <f t="shared" ref="J87" si="62">TRUNC(I87*D87, 0)</f>
        <v>0</v>
      </c>
      <c r="K87" s="8">
        <f t="shared" ref="K87" si="63">TRUNC(E87+G87+I87, 0)</f>
        <v>0</v>
      </c>
      <c r="L87" s="8">
        <f t="shared" ref="L87" si="64">TRUNC(F87+H87+J87, 0)</f>
        <v>0</v>
      </c>
      <c r="M87" s="18"/>
    </row>
    <row r="88" spans="1:13" ht="26.25" customHeight="1">
      <c r="A88" s="60" t="s">
        <v>168</v>
      </c>
      <c r="B88" s="58"/>
      <c r="C88" s="4" t="s">
        <v>146</v>
      </c>
      <c r="D88" s="54">
        <v>24</v>
      </c>
      <c r="E88" s="8"/>
      <c r="F88" s="8">
        <f t="shared" si="55"/>
        <v>0</v>
      </c>
      <c r="G88" s="8"/>
      <c r="H88" s="8">
        <f t="shared" si="56"/>
        <v>0</v>
      </c>
      <c r="I88" s="8"/>
      <c r="J88" s="8">
        <f t="shared" si="57"/>
        <v>0</v>
      </c>
      <c r="K88" s="8">
        <f t="shared" si="58"/>
        <v>0</v>
      </c>
      <c r="L88" s="8">
        <f t="shared" si="59"/>
        <v>0</v>
      </c>
      <c r="M88" s="76"/>
    </row>
    <row r="89" spans="1:13" ht="26.25" customHeight="1">
      <c r="A89" s="60" t="s">
        <v>169</v>
      </c>
      <c r="B89" s="76" t="s">
        <v>188</v>
      </c>
      <c r="C89" s="4" t="s">
        <v>146</v>
      </c>
      <c r="D89" s="54">
        <v>24</v>
      </c>
      <c r="E89" s="8"/>
      <c r="F89" s="8">
        <f t="shared" si="50"/>
        <v>0</v>
      </c>
      <c r="G89" s="8"/>
      <c r="H89" s="8">
        <f t="shared" si="51"/>
        <v>0</v>
      </c>
      <c r="I89" s="8"/>
      <c r="J89" s="8">
        <f t="shared" si="52"/>
        <v>0</v>
      </c>
      <c r="K89" s="8">
        <f t="shared" si="53"/>
        <v>0</v>
      </c>
      <c r="L89" s="8">
        <f t="shared" si="54"/>
        <v>0</v>
      </c>
      <c r="M89" s="76"/>
    </row>
    <row r="90" spans="1:13" ht="26.25" customHeight="1">
      <c r="A90" s="64" t="s">
        <v>173</v>
      </c>
      <c r="B90" s="64"/>
      <c r="C90" s="4" t="s">
        <v>40</v>
      </c>
      <c r="D90" s="54">
        <v>2</v>
      </c>
      <c r="E90" s="8"/>
      <c r="F90" s="8">
        <f t="shared" si="50"/>
        <v>0</v>
      </c>
      <c r="G90" s="8"/>
      <c r="H90" s="8">
        <f t="shared" si="51"/>
        <v>0</v>
      </c>
      <c r="I90" s="8"/>
      <c r="J90" s="8">
        <f t="shared" si="52"/>
        <v>0</v>
      </c>
      <c r="K90" s="8">
        <f t="shared" si="53"/>
        <v>0</v>
      </c>
      <c r="L90" s="8">
        <f t="shared" si="54"/>
        <v>0</v>
      </c>
      <c r="M90" s="76"/>
    </row>
    <row r="91" spans="1:13" ht="26.25" customHeight="1">
      <c r="A91" s="47" t="s">
        <v>97</v>
      </c>
      <c r="B91" s="47" t="s">
        <v>96</v>
      </c>
      <c r="C91" s="4" t="s">
        <v>40</v>
      </c>
      <c r="D91" s="54">
        <v>2</v>
      </c>
      <c r="E91" s="8"/>
      <c r="F91" s="8">
        <f t="shared" si="50"/>
        <v>0</v>
      </c>
      <c r="G91" s="8"/>
      <c r="H91" s="8">
        <f t="shared" si="51"/>
        <v>0</v>
      </c>
      <c r="I91" s="8"/>
      <c r="J91" s="8">
        <f t="shared" si="52"/>
        <v>0</v>
      </c>
      <c r="K91" s="8">
        <f t="shared" si="53"/>
        <v>0</v>
      </c>
      <c r="L91" s="8">
        <f t="shared" si="54"/>
        <v>0</v>
      </c>
      <c r="M91" s="47"/>
    </row>
    <row r="92" spans="1:13" ht="26.25" customHeight="1">
      <c r="A92" s="47" t="s">
        <v>95</v>
      </c>
      <c r="B92" s="47"/>
      <c r="C92" s="4" t="s">
        <v>40</v>
      </c>
      <c r="D92" s="54">
        <v>2</v>
      </c>
      <c r="E92" s="8"/>
      <c r="F92" s="8">
        <f t="shared" si="50"/>
        <v>0</v>
      </c>
      <c r="G92" s="8"/>
      <c r="H92" s="8">
        <f t="shared" si="51"/>
        <v>0</v>
      </c>
      <c r="I92" s="8"/>
      <c r="J92" s="8">
        <f t="shared" si="52"/>
        <v>0</v>
      </c>
      <c r="K92" s="8">
        <f t="shared" si="53"/>
        <v>0</v>
      </c>
      <c r="L92" s="8">
        <f t="shared" si="54"/>
        <v>0</v>
      </c>
      <c r="M92" s="47"/>
    </row>
    <row r="93" spans="1:13" ht="26.25" customHeight="1">
      <c r="A93" s="47" t="s">
        <v>92</v>
      </c>
      <c r="B93" s="47" t="s">
        <v>94</v>
      </c>
      <c r="C93" s="4" t="s">
        <v>40</v>
      </c>
      <c r="D93" s="54">
        <v>2</v>
      </c>
      <c r="E93" s="8"/>
      <c r="F93" s="8">
        <f t="shared" si="50"/>
        <v>0</v>
      </c>
      <c r="G93" s="8"/>
      <c r="H93" s="8">
        <f t="shared" si="51"/>
        <v>0</v>
      </c>
      <c r="I93" s="8"/>
      <c r="J93" s="8">
        <f t="shared" si="52"/>
        <v>0</v>
      </c>
      <c r="K93" s="8">
        <f t="shared" si="53"/>
        <v>0</v>
      </c>
      <c r="L93" s="8">
        <f t="shared" si="54"/>
        <v>0</v>
      </c>
      <c r="M93" s="47"/>
    </row>
    <row r="94" spans="1:13" ht="26.25" customHeight="1">
      <c r="A94" s="47" t="s">
        <v>92</v>
      </c>
      <c r="B94" s="47" t="s">
        <v>93</v>
      </c>
      <c r="C94" s="4" t="s">
        <v>40</v>
      </c>
      <c r="D94" s="54">
        <v>2</v>
      </c>
      <c r="E94" s="8"/>
      <c r="F94" s="8">
        <f t="shared" si="50"/>
        <v>0</v>
      </c>
      <c r="G94" s="8"/>
      <c r="H94" s="8">
        <f t="shared" si="51"/>
        <v>0</v>
      </c>
      <c r="I94" s="8"/>
      <c r="J94" s="8">
        <f t="shared" si="52"/>
        <v>0</v>
      </c>
      <c r="K94" s="8">
        <f t="shared" si="53"/>
        <v>0</v>
      </c>
      <c r="L94" s="8">
        <f t="shared" si="54"/>
        <v>0</v>
      </c>
      <c r="M94" s="47"/>
    </row>
    <row r="95" spans="1:13" ht="26.25" customHeight="1">
      <c r="A95" s="47" t="s">
        <v>92</v>
      </c>
      <c r="B95" s="47" t="s">
        <v>91</v>
      </c>
      <c r="C95" s="4" t="s">
        <v>40</v>
      </c>
      <c r="D95" s="54">
        <v>2</v>
      </c>
      <c r="E95" s="8"/>
      <c r="F95" s="8">
        <f t="shared" si="50"/>
        <v>0</v>
      </c>
      <c r="G95" s="8"/>
      <c r="H95" s="8">
        <f t="shared" si="51"/>
        <v>0</v>
      </c>
      <c r="I95" s="8"/>
      <c r="J95" s="8">
        <f t="shared" si="52"/>
        <v>0</v>
      </c>
      <c r="K95" s="8">
        <f t="shared" si="53"/>
        <v>0</v>
      </c>
      <c r="L95" s="8">
        <f t="shared" si="54"/>
        <v>0</v>
      </c>
      <c r="M95" s="47"/>
    </row>
    <row r="96" spans="1:13" s="43" customFormat="1" ht="26.25" customHeight="1">
      <c r="A96" s="42" t="s">
        <v>90</v>
      </c>
      <c r="B96" s="14" t="s">
        <v>89</v>
      </c>
      <c r="C96" s="4" t="s">
        <v>40</v>
      </c>
      <c r="D96" s="56">
        <v>1</v>
      </c>
      <c r="E96" s="63"/>
      <c r="F96" s="8">
        <f t="shared" si="50"/>
        <v>0</v>
      </c>
      <c r="G96" s="48"/>
      <c r="H96" s="8">
        <f t="shared" si="51"/>
        <v>0</v>
      </c>
      <c r="I96" s="48"/>
      <c r="J96" s="8">
        <f t="shared" si="52"/>
        <v>0</v>
      </c>
      <c r="K96" s="8">
        <f t="shared" si="53"/>
        <v>0</v>
      </c>
      <c r="L96" s="8">
        <f t="shared" si="54"/>
        <v>0</v>
      </c>
      <c r="M96" s="18"/>
    </row>
    <row r="97" spans="1:13" ht="26.25" customHeight="1">
      <c r="A97" s="47" t="s">
        <v>88</v>
      </c>
      <c r="B97" s="47" t="s">
        <v>87</v>
      </c>
      <c r="C97" s="4" t="s">
        <v>40</v>
      </c>
      <c r="D97" s="54">
        <v>8</v>
      </c>
      <c r="E97" s="8"/>
      <c r="F97" s="8">
        <f t="shared" si="50"/>
        <v>0</v>
      </c>
      <c r="G97" s="8"/>
      <c r="H97" s="8">
        <f t="shared" si="51"/>
        <v>0</v>
      </c>
      <c r="I97" s="8"/>
      <c r="J97" s="8">
        <f t="shared" si="52"/>
        <v>0</v>
      </c>
      <c r="K97" s="8">
        <f t="shared" si="53"/>
        <v>0</v>
      </c>
      <c r="L97" s="8">
        <f t="shared" si="54"/>
        <v>0</v>
      </c>
      <c r="M97" s="47"/>
    </row>
    <row r="98" spans="1:13" ht="26.25" customHeight="1">
      <c r="A98" s="60" t="s">
        <v>165</v>
      </c>
      <c r="B98" s="60" t="s">
        <v>166</v>
      </c>
      <c r="C98" s="4" t="s">
        <v>30</v>
      </c>
      <c r="D98" s="54">
        <v>22</v>
      </c>
      <c r="E98" s="8"/>
      <c r="F98" s="8">
        <f>TRUNC(E98*D98, 0)</f>
        <v>0</v>
      </c>
      <c r="G98" s="8"/>
      <c r="H98" s="8">
        <f>TRUNC(G98*D98, 0)</f>
        <v>0</v>
      </c>
      <c r="I98" s="8"/>
      <c r="J98" s="8">
        <f>TRUNC(I98*D98, 0)</f>
        <v>0</v>
      </c>
      <c r="K98" s="8">
        <f>TRUNC(E98+G98+I98, 0)</f>
        <v>0</v>
      </c>
      <c r="L98" s="8">
        <f>TRUNC(F98+H98+J98, 0)</f>
        <v>0</v>
      </c>
      <c r="M98" s="47"/>
    </row>
    <row r="99" spans="1:13" ht="26.25" customHeight="1">
      <c r="A99" s="51" t="s">
        <v>142</v>
      </c>
      <c r="B99" s="51" t="s">
        <v>143</v>
      </c>
      <c r="C99" s="4" t="s">
        <v>40</v>
      </c>
      <c r="D99" s="54">
        <v>1</v>
      </c>
      <c r="E99" s="8"/>
      <c r="F99" s="8">
        <f t="shared" ref="F99" si="65">TRUNC(E99*D99, 0)</f>
        <v>0</v>
      </c>
      <c r="G99" s="8"/>
      <c r="H99" s="8">
        <f t="shared" ref="H99" si="66">TRUNC(G99*D99, 0)</f>
        <v>0</v>
      </c>
      <c r="I99" s="8"/>
      <c r="J99" s="8">
        <f t="shared" ref="J99" si="67">TRUNC(I99*D99, 0)</f>
        <v>0</v>
      </c>
      <c r="K99" s="8">
        <f t="shared" ref="K99" si="68">TRUNC(E99+G99+I99, 0)</f>
        <v>0</v>
      </c>
      <c r="L99" s="8">
        <f t="shared" ref="L99" si="69">TRUNC(F99+H99+J99, 0)</f>
        <v>0</v>
      </c>
      <c r="M99" s="52" t="s">
        <v>19</v>
      </c>
    </row>
    <row r="100" spans="1:13" ht="26.25" customHeight="1">
      <c r="A100" s="47"/>
      <c r="B100" s="47"/>
      <c r="C100" s="4"/>
      <c r="D100" s="54"/>
      <c r="E100" s="8"/>
      <c r="F100" s="8">
        <f t="shared" si="50"/>
        <v>0</v>
      </c>
      <c r="G100" s="8"/>
      <c r="H100" s="8">
        <f t="shared" si="51"/>
        <v>0</v>
      </c>
      <c r="I100" s="8"/>
      <c r="J100" s="8">
        <f t="shared" si="52"/>
        <v>0</v>
      </c>
      <c r="K100" s="8">
        <f t="shared" si="53"/>
        <v>0</v>
      </c>
      <c r="L100" s="8">
        <f t="shared" si="54"/>
        <v>0</v>
      </c>
      <c r="M100" s="47"/>
    </row>
    <row r="101" spans="1:13" ht="26.25" customHeight="1">
      <c r="A101" s="47" t="s">
        <v>44</v>
      </c>
      <c r="B101" s="47"/>
      <c r="C101" s="4"/>
      <c r="D101" s="54"/>
      <c r="E101" s="47"/>
      <c r="F101" s="8">
        <f>SUM(F82:F100)</f>
        <v>0</v>
      </c>
      <c r="G101" s="47"/>
      <c r="H101" s="8">
        <f>SUM(H82:H100)</f>
        <v>0</v>
      </c>
      <c r="I101" s="47"/>
      <c r="J101" s="8">
        <f>SUM(J82:J100)</f>
        <v>0</v>
      </c>
      <c r="K101" s="47"/>
      <c r="L101" s="8">
        <f>TRUNC(F101+H101+J101, 0)</f>
        <v>0</v>
      </c>
      <c r="M101" s="47"/>
    </row>
    <row r="102" spans="1:13" ht="26.25" customHeight="1">
      <c r="A102" s="47"/>
      <c r="B102" s="47"/>
      <c r="C102" s="4"/>
      <c r="D102" s="54"/>
      <c r="E102" s="47"/>
      <c r="F102" s="8"/>
      <c r="G102" s="47"/>
      <c r="H102" s="8"/>
      <c r="I102" s="47"/>
      <c r="J102" s="8"/>
      <c r="K102" s="47"/>
      <c r="L102" s="8"/>
      <c r="M102" s="47"/>
    </row>
    <row r="103" spans="1:13" ht="26.25" customHeight="1">
      <c r="A103" s="19" t="s">
        <v>22</v>
      </c>
      <c r="B103" s="19"/>
      <c r="C103" s="20"/>
      <c r="D103" s="55"/>
      <c r="E103" s="19"/>
      <c r="F103" s="21">
        <f>F28+F57+F79+F101</f>
        <v>0</v>
      </c>
      <c r="G103" s="19"/>
      <c r="H103" s="21">
        <f>H28+H57+H79+H101</f>
        <v>0</v>
      </c>
      <c r="I103" s="19"/>
      <c r="J103" s="21">
        <f>J28+J57+J79+J101</f>
        <v>0</v>
      </c>
      <c r="K103" s="19"/>
      <c r="L103" s="21">
        <f>TRUNC(F103+H103+J103, 0)</f>
        <v>0</v>
      </c>
      <c r="M103" s="19"/>
    </row>
    <row r="104" spans="1:13" ht="26.25" customHeight="1">
      <c r="A104" s="47"/>
      <c r="B104" s="47"/>
      <c r="C104" s="4"/>
      <c r="D104" s="54"/>
      <c r="E104" s="47"/>
      <c r="F104" s="8"/>
      <c r="G104" s="47"/>
      <c r="H104" s="8"/>
      <c r="I104" s="47"/>
      <c r="J104" s="8"/>
      <c r="K104" s="47"/>
      <c r="L104" s="8"/>
      <c r="M104" s="47"/>
    </row>
    <row r="105" spans="1:13" ht="26.25" customHeight="1">
      <c r="A105" s="69" t="s">
        <v>182</v>
      </c>
      <c r="B105" s="40"/>
      <c r="C105" s="4"/>
      <c r="D105" s="72"/>
      <c r="E105" s="69"/>
      <c r="F105" s="69"/>
      <c r="G105" s="69"/>
      <c r="H105" s="69"/>
      <c r="I105" s="69"/>
      <c r="J105" s="69"/>
      <c r="K105" s="69"/>
      <c r="L105" s="69"/>
      <c r="M105" s="69"/>
    </row>
    <row r="106" spans="1:13" ht="26.25" customHeight="1">
      <c r="A106" s="70" t="s">
        <v>33</v>
      </c>
      <c r="B106" s="73" t="s">
        <v>36</v>
      </c>
      <c r="C106" s="5" t="s">
        <v>23</v>
      </c>
      <c r="D106" s="72">
        <v>2.5</v>
      </c>
      <c r="E106" s="8"/>
      <c r="F106" s="8">
        <f t="shared" ref="F106:F108" si="70">TRUNC(E106*D106, 0)</f>
        <v>0</v>
      </c>
      <c r="G106" s="8"/>
      <c r="H106" s="8">
        <f t="shared" ref="H106:H108" si="71">TRUNC(G106*D106, 0)</f>
        <v>0</v>
      </c>
      <c r="I106" s="8"/>
      <c r="J106" s="8">
        <f t="shared" ref="J106:J108" si="72">TRUNC(I106*D106, 0)</f>
        <v>0</v>
      </c>
      <c r="K106" s="8">
        <f t="shared" ref="K106:L108" si="73">TRUNC(E106+G106+I106, 0)</f>
        <v>0</v>
      </c>
      <c r="L106" s="8">
        <f t="shared" si="73"/>
        <v>0</v>
      </c>
      <c r="M106" s="70" t="s">
        <v>19</v>
      </c>
    </row>
    <row r="107" spans="1:13" ht="26.25" customHeight="1">
      <c r="A107" s="70" t="s">
        <v>34</v>
      </c>
      <c r="B107" s="73" t="s">
        <v>35</v>
      </c>
      <c r="C107" s="5" t="s">
        <v>23</v>
      </c>
      <c r="D107" s="72">
        <v>2.5</v>
      </c>
      <c r="E107" s="8"/>
      <c r="F107" s="8">
        <f t="shared" si="70"/>
        <v>0</v>
      </c>
      <c r="G107" s="8"/>
      <c r="H107" s="8">
        <f t="shared" si="71"/>
        <v>0</v>
      </c>
      <c r="I107" s="8"/>
      <c r="J107" s="8">
        <f t="shared" si="72"/>
        <v>0</v>
      </c>
      <c r="K107" s="8">
        <f t="shared" si="73"/>
        <v>0</v>
      </c>
      <c r="L107" s="8">
        <f t="shared" si="73"/>
        <v>0</v>
      </c>
      <c r="M107" s="70" t="s">
        <v>19</v>
      </c>
    </row>
    <row r="108" spans="1:13" ht="26.25" customHeight="1">
      <c r="A108" s="70" t="s">
        <v>37</v>
      </c>
      <c r="B108" s="73" t="s">
        <v>38</v>
      </c>
      <c r="C108" s="5" t="s">
        <v>23</v>
      </c>
      <c r="D108" s="72">
        <v>2.5</v>
      </c>
      <c r="E108" s="8"/>
      <c r="F108" s="8">
        <f t="shared" si="70"/>
        <v>0</v>
      </c>
      <c r="G108" s="8"/>
      <c r="H108" s="8">
        <f t="shared" si="71"/>
        <v>0</v>
      </c>
      <c r="I108" s="8"/>
      <c r="J108" s="8">
        <f t="shared" si="72"/>
        <v>0</v>
      </c>
      <c r="K108" s="8">
        <f t="shared" si="73"/>
        <v>0</v>
      </c>
      <c r="L108" s="8">
        <f t="shared" si="73"/>
        <v>0</v>
      </c>
      <c r="M108" s="70" t="s">
        <v>19</v>
      </c>
    </row>
    <row r="109" spans="1:13" ht="26.25" customHeight="1">
      <c r="A109" s="69"/>
      <c r="B109" s="40"/>
      <c r="C109" s="4"/>
      <c r="D109" s="72"/>
      <c r="E109" s="69"/>
      <c r="F109" s="69"/>
      <c r="G109" s="69"/>
      <c r="H109" s="69"/>
      <c r="I109" s="69"/>
      <c r="J109" s="69"/>
      <c r="K109" s="69"/>
      <c r="L109" s="69"/>
      <c r="M109" s="69"/>
    </row>
    <row r="110" spans="1:13" ht="26.25" customHeight="1">
      <c r="A110" s="69" t="s">
        <v>22</v>
      </c>
      <c r="B110" s="40"/>
      <c r="C110" s="4"/>
      <c r="D110" s="72"/>
      <c r="E110" s="69"/>
      <c r="F110" s="8">
        <f>SUM(F106:F109)</f>
        <v>0</v>
      </c>
      <c r="G110" s="69"/>
      <c r="H110" s="8">
        <f>SUM(H106:H109)</f>
        <v>0</v>
      </c>
      <c r="I110" s="69"/>
      <c r="J110" s="8">
        <f>SUM(J106:J109)</f>
        <v>0</v>
      </c>
      <c r="K110" s="69"/>
      <c r="L110" s="8">
        <f>SUM(L106:L109)</f>
        <v>0</v>
      </c>
      <c r="M110" s="69"/>
    </row>
    <row r="111" spans="1:13" ht="26.25" customHeight="1">
      <c r="A111" s="69"/>
      <c r="B111" s="40"/>
      <c r="C111" s="4"/>
      <c r="D111" s="72"/>
      <c r="E111" s="69"/>
      <c r="F111" s="8"/>
      <c r="G111" s="69"/>
      <c r="H111" s="8"/>
      <c r="I111" s="69"/>
      <c r="J111" s="8"/>
      <c r="K111" s="69"/>
      <c r="L111" s="8"/>
      <c r="M111" s="69"/>
    </row>
  </sheetData>
  <mergeCells count="10"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</mergeCells>
  <phoneticPr fontId="1" type="noConversion"/>
  <pageMargins left="0.78740157480314954" right="0" top="0.68" bottom="0.75" header="0" footer="0"/>
  <pageSetup paperSize="9" scale="64" fitToHeight="0" orientation="landscape" r:id="rId1"/>
  <rowBreaks count="4" manualBreakCount="4">
    <brk id="28" max="12" man="1"/>
    <brk id="57" max="12" man="1"/>
    <brk id="80" max="12" man="1"/>
    <brk id="103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6</vt:i4>
      </vt:variant>
    </vt:vector>
  </HeadingPairs>
  <TitlesOfParts>
    <vt:vector size="9" baseType="lpstr">
      <vt:lpstr>원가계산서 (관악)</vt:lpstr>
      <vt:lpstr>집계표(관악임대)</vt:lpstr>
      <vt:lpstr>내역서(관악임대)</vt:lpstr>
      <vt:lpstr>'내역서(관악임대)'!Print_Area</vt:lpstr>
      <vt:lpstr>'원가계산서 (관악)'!Print_Area</vt:lpstr>
      <vt:lpstr>'집계표(관악임대)'!Print_Area</vt:lpstr>
      <vt:lpstr>'내역서(관악임대)'!Print_Titles</vt:lpstr>
      <vt:lpstr>'원가계산서 (관악)'!Print_Titles</vt:lpstr>
      <vt:lpstr>'집계표(관악임대)'!Print_Titles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Doole-Taewoo</dc:creator>
  <cp:lastModifiedBy>이영우</cp:lastModifiedBy>
  <cp:lastPrinted>2015-08-31T07:05:58Z</cp:lastPrinted>
  <dcterms:created xsi:type="dcterms:W3CDTF">2013-06-18T06:44:34Z</dcterms:created>
  <dcterms:modified xsi:type="dcterms:W3CDTF">2015-08-31T07:06:05Z</dcterms:modified>
</cp:coreProperties>
</file>