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8945" windowHeight="11520"/>
  </bookViews>
  <sheets>
    <sheet name="원가계산서" sheetId="1" r:id="rId1"/>
    <sheet name="공종별집계표" sheetId="2" r:id="rId2"/>
    <sheet name="공종별내역서" sheetId="3" r:id="rId3"/>
  </sheets>
  <definedNames>
    <definedName name="_xlnm.Print_Area" localSheetId="1">공종별집계표!$A$1:$M$14</definedName>
    <definedName name="_xlnm.Print_Titles" localSheetId="2">공종별내역서!$2:$3</definedName>
    <definedName name="_xlnm.Print_Titles" localSheetId="1">공종별집계표!$1:$4</definedName>
    <definedName name="_xlnm.Print_Titles" localSheetId="0">원가계산서!$1:$3</definedName>
  </definedNames>
  <calcPr calcId="125725" iterate="1"/>
</workbook>
</file>

<file path=xl/calcChain.xml><?xml version="1.0" encoding="utf-8"?>
<calcChain xmlns="http://schemas.openxmlformats.org/spreadsheetml/2006/main">
  <c r="H25" i="3"/>
  <c r="F25"/>
  <c r="K24"/>
  <c r="J24"/>
  <c r="L24" s="1"/>
  <c r="K23"/>
  <c r="J23"/>
  <c r="L23" s="1"/>
  <c r="H22"/>
  <c r="F22"/>
  <c r="K21"/>
  <c r="K20"/>
  <c r="J20"/>
  <c r="H20"/>
  <c r="F20"/>
  <c r="L20" s="1"/>
  <c r="H19"/>
  <c r="F19"/>
  <c r="L19" s="1"/>
  <c r="K18"/>
  <c r="H18"/>
  <c r="F18"/>
  <c r="L18" s="1"/>
  <c r="K17"/>
  <c r="J17"/>
  <c r="H17"/>
  <c r="F17"/>
  <c r="L17" s="1"/>
  <c r="K16"/>
  <c r="J16"/>
  <c r="J21" s="1"/>
  <c r="H16"/>
  <c r="H21" s="1"/>
  <c r="F16"/>
  <c r="K15"/>
  <c r="J15"/>
  <c r="H15"/>
  <c r="F15"/>
  <c r="L15" s="1"/>
  <c r="K14"/>
  <c r="J13"/>
  <c r="H13"/>
  <c r="F13"/>
  <c r="K12"/>
  <c r="H12"/>
  <c r="F12"/>
  <c r="L12" s="1"/>
  <c r="K11"/>
  <c r="J11"/>
  <c r="H11"/>
  <c r="F11"/>
  <c r="L11" s="1"/>
  <c r="K10"/>
  <c r="J10"/>
  <c r="H10"/>
  <c r="F10"/>
  <c r="L10" s="1"/>
  <c r="K9"/>
  <c r="J9"/>
  <c r="H9"/>
  <c r="F9"/>
  <c r="K8"/>
  <c r="J8"/>
  <c r="H8"/>
  <c r="F8"/>
  <c r="L8" s="1"/>
  <c r="K7"/>
  <c r="H7"/>
  <c r="K6"/>
  <c r="J6"/>
  <c r="J7" s="1"/>
  <c r="H6"/>
  <c r="F6"/>
  <c r="L6" s="1"/>
  <c r="L7" s="1"/>
  <c r="H6" i="2"/>
  <c r="F6"/>
  <c r="A6"/>
  <c r="K5"/>
  <c r="A5"/>
  <c r="E16" i="1"/>
  <c r="L25" i="3" l="1"/>
  <c r="L6" i="2" s="1"/>
  <c r="E27" i="1" s="1"/>
  <c r="J4" i="3"/>
  <c r="J5" i="2" s="1"/>
  <c r="E11" i="1" s="1"/>
  <c r="J14" i="3"/>
  <c r="L9"/>
  <c r="F21"/>
  <c r="H14"/>
  <c r="H4" s="1"/>
  <c r="H5" i="2" s="1"/>
  <c r="L22" i="3"/>
  <c r="L13"/>
  <c r="F14"/>
  <c r="F7"/>
  <c r="K19"/>
  <c r="J25"/>
  <c r="K13"/>
  <c r="L16"/>
  <c r="L21" s="1"/>
  <c r="J14" i="2" l="1"/>
  <c r="L14" i="3"/>
  <c r="L4" s="1"/>
  <c r="L5" i="2" s="1"/>
  <c r="L14" s="1"/>
  <c r="H14"/>
  <c r="E8" i="1"/>
  <c r="J22" i="3"/>
  <c r="J6" i="2"/>
  <c r="F4" i="3"/>
  <c r="F5" i="2" s="1"/>
  <c r="F14" l="1"/>
  <c r="E4" i="1"/>
  <c r="E7" s="1"/>
  <c r="E9"/>
  <c r="E10" s="1"/>
  <c r="E13" l="1"/>
  <c r="E12"/>
  <c r="E19"/>
  <c r="E20"/>
  <c r="E23" l="1"/>
  <c r="E24" l="1"/>
  <c r="E25" l="1"/>
  <c r="E26" s="1"/>
  <c r="E28" l="1"/>
  <c r="E29" l="1"/>
  <c r="E30" s="1"/>
  <c r="E31" s="1"/>
</calcChain>
</file>

<file path=xl/sharedStrings.xml><?xml version="1.0" encoding="utf-8"?>
<sst xmlns="http://schemas.openxmlformats.org/spreadsheetml/2006/main" count="280" uniqueCount="173">
  <si>
    <t>설치구간 철거 및 콘크리트 작업
철근보강 등 토목공사 포함</t>
  </si>
  <si>
    <t>TON</t>
  </si>
  <si>
    <t>D2</t>
  </si>
  <si>
    <t>CS</t>
  </si>
  <si>
    <t>D1</t>
  </si>
  <si>
    <t>CA</t>
  </si>
  <si>
    <t>D9</t>
  </si>
  <si>
    <t>CL</t>
  </si>
  <si>
    <t>S2</t>
  </si>
  <si>
    <t>DB</t>
  </si>
  <si>
    <t>S1</t>
  </si>
  <si>
    <t>자재</t>
  </si>
  <si>
    <t>사각</t>
  </si>
  <si>
    <t>DH</t>
  </si>
  <si>
    <t>원형</t>
  </si>
  <si>
    <t>C7</t>
  </si>
  <si>
    <t>ton</t>
  </si>
  <si>
    <t>M3</t>
  </si>
  <si>
    <t>EA</t>
  </si>
  <si>
    <t>M</t>
  </si>
  <si>
    <t>수량</t>
  </si>
  <si>
    <t>일위</t>
  </si>
  <si>
    <t>적용율</t>
  </si>
  <si>
    <t>변수</t>
  </si>
  <si>
    <t>AS</t>
  </si>
  <si>
    <t>단산</t>
  </si>
  <si>
    <t>F</t>
  </si>
  <si>
    <t>단위</t>
  </si>
  <si>
    <t>T</t>
  </si>
  <si>
    <t>01</t>
  </si>
  <si>
    <t>B1</t>
  </si>
  <si>
    <t>설정</t>
  </si>
  <si>
    <t>B2</t>
  </si>
  <si>
    <t>A1</t>
  </si>
  <si>
    <t/>
  </si>
  <si>
    <t>A2</t>
  </si>
  <si>
    <t>M2</t>
  </si>
  <si>
    <t>BS</t>
  </si>
  <si>
    <t>CH</t>
  </si>
  <si>
    <t>A3</t>
  </si>
  <si>
    <t>C2</t>
  </si>
  <si>
    <t>C4</t>
  </si>
  <si>
    <t>C8</t>
  </si>
  <si>
    <t>CG</t>
  </si>
  <si>
    <t>CK</t>
  </si>
  <si>
    <t>5F3D24FB699062C8191692C2A056F388DD1254</t>
  </si>
  <si>
    <t>C6</t>
  </si>
  <si>
    <t>C5</t>
  </si>
  <si>
    <t>CB</t>
  </si>
  <si>
    <t>공사명 : 서울중계3동우체국 임대시설 주차장 개선 공사</t>
  </si>
  <si>
    <t>[ 서울중계3동우체국 임대시설 주차장 개선 공사 ]</t>
  </si>
  <si>
    <t>계단실 파이프 대문 제작 설치
측면 가림, 부속 포함</t>
  </si>
  <si>
    <t>0102015F3D24FB699062C8191692C2A056F388DD1254</t>
  </si>
  <si>
    <t>W:500*H:1000~1300,레일포함
양개</t>
  </si>
  <si>
    <t>공종레벨</t>
  </si>
  <si>
    <t>JUK5</t>
  </si>
  <si>
    <t>금  액</t>
  </si>
  <si>
    <t>상위공종</t>
  </si>
  <si>
    <t>JUK2</t>
  </si>
  <si>
    <t>공종구분</t>
  </si>
  <si>
    <t>JUK9</t>
  </si>
  <si>
    <t>노  무  비</t>
  </si>
  <si>
    <t>공종코드</t>
  </si>
  <si>
    <t>재  료  비</t>
  </si>
  <si>
    <t>비  고</t>
  </si>
  <si>
    <t>단  가</t>
  </si>
  <si>
    <t>JUK1</t>
  </si>
  <si>
    <t>JUK4</t>
  </si>
  <si>
    <t>JUK6</t>
  </si>
  <si>
    <t>손료적용</t>
  </si>
  <si>
    <t>손료저장</t>
  </si>
  <si>
    <t>품목코드</t>
  </si>
  <si>
    <t>JUK3</t>
  </si>
  <si>
    <t>공종소계</t>
  </si>
  <si>
    <t>JUK8</t>
  </si>
  <si>
    <t>JUK14</t>
  </si>
  <si>
    <t>JUK12</t>
  </si>
  <si>
    <t>JUK13</t>
  </si>
  <si>
    <t>JUK18</t>
  </si>
  <si>
    <t>JUK7</t>
  </si>
  <si>
    <t>JUK16</t>
  </si>
  <si>
    <t>건축물현장정리</t>
  </si>
  <si>
    <t>JUK10</t>
  </si>
  <si>
    <t>JUK11</t>
  </si>
  <si>
    <t>JUK19</t>
  </si>
  <si>
    <t>JUK15</t>
  </si>
  <si>
    <t>JUK17</t>
  </si>
  <si>
    <t>자재구분</t>
  </si>
  <si>
    <t>공종+자재</t>
  </si>
  <si>
    <t>고유번호</t>
  </si>
  <si>
    <t>JUK20</t>
  </si>
  <si>
    <t>재   료   비</t>
  </si>
  <si>
    <t>폐 기 물 처 리 비</t>
  </si>
  <si>
    <t>구        성        비</t>
  </si>
  <si>
    <t>0101  가  설  공  사</t>
  </si>
  <si>
    <t>건설기계대여금지급보증서발급수수료</t>
  </si>
  <si>
    <t>[ 소           계 ]</t>
  </si>
  <si>
    <t>(재료비+노무비) * 3.03%</t>
  </si>
  <si>
    <t>[ 소          계 ]</t>
  </si>
  <si>
    <t>순   공   사   원   가</t>
  </si>
  <si>
    <t>[ 합           계 ]</t>
  </si>
  <si>
    <t>이              윤</t>
  </si>
  <si>
    <t>산업안전보건관리비</t>
  </si>
  <si>
    <t>금      액</t>
  </si>
  <si>
    <t>합      계</t>
  </si>
  <si>
    <t>경      비</t>
  </si>
  <si>
    <t>비      고</t>
  </si>
  <si>
    <t>공 종 별 집 계 표</t>
  </si>
  <si>
    <t>STS 자바라대문</t>
  </si>
  <si>
    <t>품      명</t>
  </si>
  <si>
    <t>규      격</t>
  </si>
  <si>
    <t>아스팔트콘크리트</t>
  </si>
  <si>
    <t>헐기 부수기(벽돌)</t>
  </si>
  <si>
    <t>15톤, 30km</t>
  </si>
  <si>
    <t>건설폐기물 -중간처리</t>
  </si>
  <si>
    <t>비        목</t>
  </si>
  <si>
    <t>작업설, 부산물(△)</t>
  </si>
  <si>
    <t>노   무   비</t>
  </si>
  <si>
    <t>경        비</t>
  </si>
  <si>
    <t>02. 폐기물처리</t>
  </si>
  <si>
    <t>공급가액 * 10%</t>
  </si>
  <si>
    <t xml:space="preserve">        계</t>
  </si>
  <si>
    <t>하도급지급보증수수료</t>
  </si>
  <si>
    <t>노인장기요양보험료</t>
  </si>
  <si>
    <t>국민  연금  보험료</t>
  </si>
  <si>
    <t>퇴직  공제  부금비</t>
  </si>
  <si>
    <t>국민  건강  보험료</t>
  </si>
  <si>
    <t>원가계산서 연결금액</t>
  </si>
  <si>
    <t>자바라 대문 수납함</t>
  </si>
  <si>
    <t>잡철물 제작 설치</t>
  </si>
  <si>
    <t>담장, 기초 포함</t>
  </si>
  <si>
    <t>건설(건축)폐자재</t>
  </si>
  <si>
    <t>포장면까지 인상</t>
  </si>
  <si>
    <t>TOTAL</t>
  </si>
  <si>
    <t>아스팔트포장</t>
  </si>
  <si>
    <t>표층 #78</t>
  </si>
  <si>
    <t>준공청소</t>
  </si>
  <si>
    <t>주차방지대</t>
  </si>
  <si>
    <t>010201</t>
  </si>
  <si>
    <t>공   급    가   액</t>
  </si>
  <si>
    <t>표면절삭, 인력+소규모장비</t>
  </si>
  <si>
    <t>기   타    경   비</t>
  </si>
  <si>
    <t>총   공   사    비</t>
  </si>
  <si>
    <t>도      급      액</t>
  </si>
  <si>
    <t>STS 자바라대문 바닥레일</t>
  </si>
  <si>
    <t>부  가  가  치  세</t>
  </si>
  <si>
    <t>일  반  관  리  비</t>
  </si>
  <si>
    <t>간  접  노  무  비</t>
  </si>
  <si>
    <t>직  접  노  무  비</t>
  </si>
  <si>
    <t>산  재  보  험  료</t>
  </si>
  <si>
    <t>기   계    경   비</t>
  </si>
  <si>
    <t>환  경  보  전  비</t>
  </si>
  <si>
    <t>공 사 원 가 계 산 서</t>
  </si>
  <si>
    <t>직  접  재  료  비</t>
  </si>
  <si>
    <t>01. 서울중계3동우체국</t>
  </si>
  <si>
    <t>건설폐기물 -수집,운반비</t>
  </si>
  <si>
    <t>고  용  보  험  료</t>
  </si>
  <si>
    <t>간  접  재  료  비</t>
  </si>
  <si>
    <t>0102  토  공  사</t>
  </si>
  <si>
    <t>(노무비+경비+일반관리비) * 10.51%</t>
  </si>
  <si>
    <t>(재료비+직노+기계경비) * 0.3%</t>
  </si>
  <si>
    <t>[ 소           계]</t>
    <phoneticPr fontId="8" type="noConversion"/>
  </si>
  <si>
    <t>0103  금  속  공  사</t>
    <phoneticPr fontId="8" type="noConversion"/>
  </si>
  <si>
    <r>
      <t xml:space="preserve">최대 </t>
    </r>
    <r>
      <rPr>
        <sz val="11"/>
        <color rgb="FF000000"/>
        <rFont val="맑은 고딕"/>
        <family val="3"/>
        <charset val="129"/>
      </rPr>
      <t>9.6% 적용가능</t>
    </r>
    <phoneticPr fontId="8" type="noConversion"/>
  </si>
  <si>
    <t>필수항목/비율변경불가</t>
    <phoneticPr fontId="8" type="noConversion"/>
  </si>
  <si>
    <t>적용안함</t>
    <phoneticPr fontId="8" type="noConversion"/>
  </si>
  <si>
    <r>
      <t xml:space="preserve">최대 </t>
    </r>
    <r>
      <rPr>
        <sz val="11"/>
        <color rgb="FF000000"/>
        <rFont val="맑은 고딕"/>
        <family val="3"/>
        <charset val="129"/>
      </rPr>
      <t>3.03% 적용가능</t>
    </r>
    <phoneticPr fontId="8" type="noConversion"/>
  </si>
  <si>
    <r>
      <t xml:space="preserve">최대 </t>
    </r>
    <r>
      <rPr>
        <sz val="11"/>
        <color rgb="FF000000"/>
        <rFont val="맑은 고딕"/>
        <family val="3"/>
        <charset val="129"/>
      </rPr>
      <t>10.51% 적용가능</t>
    </r>
    <phoneticPr fontId="8" type="noConversion"/>
  </si>
  <si>
    <r>
      <t>(재료비+노무비</t>
    </r>
    <r>
      <rPr>
        <sz val="11"/>
        <color rgb="FF000000"/>
        <rFont val="맑은 고딕"/>
        <family val="3"/>
        <charset val="129"/>
      </rPr>
      <t>+경비</t>
    </r>
    <r>
      <rPr>
        <sz val="11"/>
        <color rgb="FF000000"/>
        <rFont val="맑은 고딕"/>
      </rPr>
      <t xml:space="preserve">) * </t>
    </r>
    <r>
      <rPr>
        <sz val="11"/>
        <color rgb="FF000000"/>
        <rFont val="맑은 고딕"/>
        <family val="3"/>
        <charset val="129"/>
      </rPr>
      <t>6</t>
    </r>
    <r>
      <rPr>
        <sz val="11"/>
        <color rgb="FF000000"/>
        <rFont val="맑은 고딕"/>
      </rPr>
      <t>%</t>
    </r>
    <phoneticPr fontId="8" type="noConversion"/>
  </si>
  <si>
    <r>
      <t xml:space="preserve">최대 </t>
    </r>
    <r>
      <rPr>
        <sz val="11"/>
        <color rgb="FF000000"/>
        <rFont val="맑은 고딕"/>
        <family val="3"/>
        <charset val="129"/>
      </rPr>
      <t>6% 적용가능</t>
    </r>
    <phoneticPr fontId="8" type="noConversion"/>
  </si>
  <si>
    <r>
      <t>(</t>
    </r>
    <r>
      <rPr>
        <sz val="11"/>
        <color rgb="FF000000"/>
        <rFont val="맑은 고딕"/>
      </rPr>
      <t>직접노무비</t>
    </r>
    <r>
      <rPr>
        <sz val="11"/>
        <color rgb="FF000000"/>
        <rFont val="맑은 고딕"/>
        <family val="3"/>
        <charset val="129"/>
      </rPr>
      <t>)</t>
    </r>
    <r>
      <rPr>
        <sz val="11"/>
        <color rgb="FF000000"/>
        <rFont val="맑은 고딕"/>
      </rPr>
      <t xml:space="preserve"> * 9.6%</t>
    </r>
    <phoneticPr fontId="8" type="noConversion"/>
  </si>
  <si>
    <r>
      <t>(</t>
    </r>
    <r>
      <rPr>
        <sz val="11"/>
        <color rgb="FF000000"/>
        <rFont val="맑은 고딕"/>
      </rPr>
      <t>노무비</t>
    </r>
    <r>
      <rPr>
        <sz val="11"/>
        <color rgb="FF000000"/>
        <rFont val="맑은 고딕"/>
        <family val="3"/>
        <charset val="129"/>
      </rPr>
      <t>)</t>
    </r>
    <r>
      <rPr>
        <sz val="11"/>
        <color rgb="FF000000"/>
        <rFont val="맑은 고딕"/>
      </rPr>
      <t xml:space="preserve"> * 3.8%</t>
    </r>
    <phoneticPr fontId="8" type="noConversion"/>
  </si>
  <si>
    <r>
      <t>(</t>
    </r>
    <r>
      <rPr>
        <sz val="11"/>
        <color rgb="FF000000"/>
        <rFont val="맑은 고딕"/>
      </rPr>
      <t>노무비</t>
    </r>
    <r>
      <rPr>
        <sz val="11"/>
        <color rgb="FF000000"/>
        <rFont val="맑은 고딕"/>
        <family val="3"/>
        <charset val="129"/>
      </rPr>
      <t>)</t>
    </r>
    <r>
      <rPr>
        <sz val="11"/>
        <color rgb="FF000000"/>
        <rFont val="맑은 고딕"/>
      </rPr>
      <t xml:space="preserve"> * 0.87%</t>
    </r>
    <phoneticPr fontId="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</si>
</sst>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#"/>
  </numFmts>
  <fonts count="9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돋움체"/>
      <family val="3"/>
      <charset val="129"/>
    </font>
    <font>
      <b/>
      <u/>
      <sz val="16"/>
      <color rgb="FF000000"/>
      <name val="돋움체"/>
      <family val="3"/>
      <charset val="129"/>
    </font>
    <font>
      <b/>
      <u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quotePrefix="1" applyNumberFormat="1">
      <alignment vertical="center"/>
    </xf>
    <xf numFmtId="0" fontId="1" fillId="0" borderId="1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NumberFormat="1" applyAlignment="1">
      <alignment vertical="center"/>
    </xf>
    <xf numFmtId="176" fontId="0" fillId="0" borderId="0" xfId="0" applyNumberFormat="1" applyAlignment="1">
      <alignment vertical="center"/>
    </xf>
    <xf numFmtId="0" fontId="2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vertical="center" wrapText="1"/>
    </xf>
    <xf numFmtId="0" fontId="3" fillId="0" borderId="1" xfId="0" applyNumberFormat="1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4" fillId="0" borderId="1" xfId="0" quotePrefix="1" applyNumberFormat="1" applyFont="1" applyBorder="1" applyAlignment="1">
      <alignment horizontal="center" vertical="center" wrapText="1"/>
    </xf>
    <xf numFmtId="0" fontId="0" fillId="0" borderId="1" xfId="0" quotePrefix="1" applyNumberFormat="1" applyFont="1" applyBorder="1" applyAlignment="1">
      <alignment vertical="center" wrapText="1"/>
    </xf>
    <xf numFmtId="0" fontId="0" fillId="0" borderId="1" xfId="0" quotePrefix="1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NumberFormat="1" applyFont="1" applyBorder="1" applyAlignment="1">
      <alignment vertical="center" wrapText="1"/>
    </xf>
    <xf numFmtId="0" fontId="0" fillId="0" borderId="0" xfId="0" quotePrefix="1" applyNumberFormat="1">
      <alignment vertical="center"/>
    </xf>
    <xf numFmtId="41" fontId="3" fillId="0" borderId="1" xfId="1" applyNumberFormat="1" applyFont="1" applyBorder="1" applyAlignment="1">
      <alignment vertical="center" wrapText="1"/>
    </xf>
    <xf numFmtId="0" fontId="0" fillId="0" borderId="0" xfId="0" applyNumberFormat="1" applyAlignment="1">
      <alignment vertical="center"/>
    </xf>
    <xf numFmtId="41" fontId="3" fillId="0" borderId="1" xfId="0" applyNumberFormat="1" applyFont="1" applyBorder="1" applyAlignment="1">
      <alignment vertical="center" wrapText="1"/>
    </xf>
    <xf numFmtId="0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0" borderId="1" xfId="1" applyNumberFormat="1" applyFont="1" applyBorder="1">
      <alignment vertical="center"/>
    </xf>
    <xf numFmtId="41" fontId="3" fillId="0" borderId="1" xfId="0" quotePrefix="1" applyNumberFormat="1" applyFont="1" applyBorder="1" applyAlignment="1">
      <alignment vertical="center" wrapText="1"/>
    </xf>
    <xf numFmtId="0" fontId="4" fillId="0" borderId="1" xfId="0" quotePrefix="1" applyNumberFormat="1" applyFont="1" applyBorder="1" applyAlignment="1">
      <alignment horizontal="left" vertical="center" wrapText="1"/>
    </xf>
    <xf numFmtId="0" fontId="0" fillId="0" borderId="1" xfId="0" quotePrefix="1" applyNumberFormat="1" applyFont="1" applyBorder="1" applyAlignment="1">
      <alignment horizontal="left" vertical="center" wrapText="1"/>
    </xf>
    <xf numFmtId="0" fontId="0" fillId="0" borderId="1" xfId="0" quotePrefix="1" applyNumberFormat="1" applyBorder="1" applyAlignment="1">
      <alignment horizontal="left" vertical="center" wrapText="1"/>
    </xf>
    <xf numFmtId="0" fontId="0" fillId="0" borderId="0" xfId="0" applyNumberFormat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right" vertical="center"/>
    </xf>
    <xf numFmtId="0" fontId="4" fillId="0" borderId="1" xfId="0" quotePrefix="1" applyNumberFormat="1" applyFont="1" applyBorder="1" applyAlignment="1">
      <alignment horizontal="center" vertical="center" wrapText="1"/>
    </xf>
    <xf numFmtId="0" fontId="0" fillId="0" borderId="1" xfId="0" quotePrefix="1" applyNumberFormat="1" applyFont="1" applyBorder="1" applyAlignment="1">
      <alignment horizontal="distributed" vertical="center" wrapText="1"/>
    </xf>
    <xf numFmtId="0" fontId="0" fillId="0" borderId="1" xfId="0" quotePrefix="1" applyNumberFormat="1" applyFont="1" applyBorder="1" applyAlignment="1">
      <alignment vertical="center" wrapText="1"/>
    </xf>
    <xf numFmtId="0" fontId="0" fillId="0" borderId="1" xfId="0" quotePrefix="1" applyNumberFormat="1" applyFont="1" applyBorder="1" applyAlignment="1">
      <alignment horizontal="center" vertical="center" wrapText="1"/>
    </xf>
    <xf numFmtId="0" fontId="0" fillId="0" borderId="2" xfId="0" quotePrefix="1" applyNumberFormat="1" applyFont="1" applyBorder="1" applyAlignment="1">
      <alignment vertical="center" wrapText="1"/>
    </xf>
    <xf numFmtId="0" fontId="0" fillId="0" borderId="3" xfId="0" quotePrefix="1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1" xfId="0" quotePrefix="1" applyNumberFormat="1" applyBorder="1" applyAlignment="1">
      <alignment vertical="center" wrapText="1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Alignment="1">
      <alignment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center" vertical="center" wrapText="1"/>
    </xf>
    <xf numFmtId="0" fontId="0" fillId="0" borderId="0" xfId="0" quotePrefix="1" applyNumberFormat="1" applyAlignment="1">
      <alignment vertical="center"/>
    </xf>
    <xf numFmtId="0" fontId="7" fillId="0" borderId="1" xfId="0" applyNumberFormat="1" applyFont="1" applyBorder="1" applyAlignment="1">
      <alignment vertical="center" wrapText="1"/>
    </xf>
    <xf numFmtId="0" fontId="7" fillId="0" borderId="1" xfId="0" quotePrefix="1" applyNumberFormat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31"/>
  <sheetViews>
    <sheetView tabSelected="1" topLeftCell="B1" zoomScale="85" zoomScaleNormal="85" workbookViewId="0">
      <selection activeCell="F26" sqref="F26"/>
    </sheetView>
  </sheetViews>
  <sheetFormatPr defaultColWidth="9" defaultRowHeight="16.5"/>
  <cols>
    <col min="1" max="1" width="0" hidden="1" customWidth="1"/>
    <col min="2" max="2" width="22" customWidth="1"/>
    <col min="3" max="3" width="15.5" customWidth="1"/>
    <col min="4" max="4" width="35.625" customWidth="1"/>
    <col min="5" max="5" width="28.375" customWidth="1"/>
    <col min="6" max="6" width="31" style="27" customWidth="1"/>
    <col min="7" max="7" width="20.5" customWidth="1"/>
  </cols>
  <sheetData>
    <row r="1" spans="1:7" ht="24" customHeight="1">
      <c r="B1" s="28" t="s">
        <v>152</v>
      </c>
      <c r="C1" s="28"/>
      <c r="D1" s="28"/>
      <c r="E1" s="28"/>
      <c r="F1" s="28"/>
      <c r="G1" s="28"/>
    </row>
    <row r="2" spans="1:7" ht="21.95" customHeight="1">
      <c r="B2" s="29" t="s">
        <v>49</v>
      </c>
      <c r="C2" s="29"/>
      <c r="D2" s="29"/>
      <c r="E2" s="29"/>
      <c r="F2" s="30"/>
      <c r="G2" s="30"/>
    </row>
    <row r="3" spans="1:7" ht="21.95" customHeight="1">
      <c r="B3" s="31" t="s">
        <v>115</v>
      </c>
      <c r="C3" s="31"/>
      <c r="D3" s="31"/>
      <c r="E3" s="11" t="s">
        <v>103</v>
      </c>
      <c r="F3" s="24" t="s">
        <v>93</v>
      </c>
      <c r="G3" s="11" t="s">
        <v>106</v>
      </c>
    </row>
    <row r="4" spans="1:7" ht="21.95" customHeight="1">
      <c r="A4" s="2" t="s">
        <v>33</v>
      </c>
      <c r="B4" s="32" t="s">
        <v>99</v>
      </c>
      <c r="C4" s="32" t="s">
        <v>91</v>
      </c>
      <c r="D4" s="13" t="s">
        <v>153</v>
      </c>
      <c r="E4" s="14">
        <f>TRUNC(공종별집계표!F5,0)</f>
        <v>0</v>
      </c>
      <c r="F4" s="25" t="s">
        <v>34</v>
      </c>
      <c r="G4" s="12" t="s">
        <v>34</v>
      </c>
    </row>
    <row r="5" spans="1:7" ht="21.95" customHeight="1">
      <c r="A5" s="2" t="s">
        <v>35</v>
      </c>
      <c r="B5" s="32"/>
      <c r="C5" s="32"/>
      <c r="D5" s="13" t="s">
        <v>157</v>
      </c>
      <c r="E5" s="14"/>
      <c r="F5" s="25" t="s">
        <v>34</v>
      </c>
      <c r="G5" s="12" t="s">
        <v>34</v>
      </c>
    </row>
    <row r="6" spans="1:7" ht="21.95" customHeight="1">
      <c r="A6" s="2" t="s">
        <v>39</v>
      </c>
      <c r="B6" s="32"/>
      <c r="C6" s="32"/>
      <c r="D6" s="13" t="s">
        <v>116</v>
      </c>
      <c r="E6" s="14"/>
      <c r="F6" s="25" t="s">
        <v>34</v>
      </c>
      <c r="G6" s="12" t="s">
        <v>34</v>
      </c>
    </row>
    <row r="7" spans="1:7" ht="21.95" customHeight="1">
      <c r="A7" s="2" t="s">
        <v>24</v>
      </c>
      <c r="B7" s="32"/>
      <c r="C7" s="32"/>
      <c r="D7" s="13" t="s">
        <v>98</v>
      </c>
      <c r="E7" s="14">
        <f>TRUNC(E4+E5-E6,0)</f>
        <v>0</v>
      </c>
      <c r="F7" s="25" t="s">
        <v>34</v>
      </c>
      <c r="G7" s="12" t="s">
        <v>34</v>
      </c>
    </row>
    <row r="8" spans="1:7" ht="21.95" customHeight="1">
      <c r="A8" s="2" t="s">
        <v>30</v>
      </c>
      <c r="B8" s="32"/>
      <c r="C8" s="32" t="s">
        <v>117</v>
      </c>
      <c r="D8" s="13" t="s">
        <v>148</v>
      </c>
      <c r="E8" s="14">
        <f>TRUNC(공종별집계표!H5,0)</f>
        <v>0</v>
      </c>
      <c r="F8" s="25" t="s">
        <v>34</v>
      </c>
      <c r="G8" s="12" t="s">
        <v>34</v>
      </c>
    </row>
    <row r="9" spans="1:7" ht="21.95" customHeight="1">
      <c r="A9" s="2" t="s">
        <v>32</v>
      </c>
      <c r="B9" s="32"/>
      <c r="C9" s="32"/>
      <c r="D9" s="13" t="s">
        <v>147</v>
      </c>
      <c r="E9" s="14">
        <f>TRUNC(E8*0.096,0)</f>
        <v>0</v>
      </c>
      <c r="F9" s="46" t="s">
        <v>170</v>
      </c>
      <c r="G9" s="45" t="s">
        <v>163</v>
      </c>
    </row>
    <row r="10" spans="1:7" ht="21.95" customHeight="1">
      <c r="A10" s="2" t="s">
        <v>37</v>
      </c>
      <c r="B10" s="32"/>
      <c r="C10" s="32"/>
      <c r="D10" s="13" t="s">
        <v>98</v>
      </c>
      <c r="E10" s="14">
        <f>TRUNC(E8+E9,0)</f>
        <v>0</v>
      </c>
      <c r="F10" s="25" t="s">
        <v>34</v>
      </c>
      <c r="G10" s="12" t="s">
        <v>34</v>
      </c>
    </row>
    <row r="11" spans="1:7" ht="21.95" customHeight="1">
      <c r="A11" s="2" t="s">
        <v>40</v>
      </c>
      <c r="B11" s="32"/>
      <c r="C11" s="32" t="s">
        <v>118</v>
      </c>
      <c r="D11" s="13" t="s">
        <v>150</v>
      </c>
      <c r="E11" s="14">
        <f>TRUNC(공종별집계표!J5,0)</f>
        <v>0</v>
      </c>
      <c r="F11" s="25" t="s">
        <v>34</v>
      </c>
      <c r="G11" s="12" t="s">
        <v>34</v>
      </c>
    </row>
    <row r="12" spans="1:7" ht="21.95" customHeight="1">
      <c r="A12" s="2" t="s">
        <v>41</v>
      </c>
      <c r="B12" s="32"/>
      <c r="C12" s="32"/>
      <c r="D12" s="13" t="s">
        <v>149</v>
      </c>
      <c r="E12" s="14">
        <f>TRUNC(E10*0.038,0)</f>
        <v>0</v>
      </c>
      <c r="F12" s="46" t="s">
        <v>171</v>
      </c>
      <c r="G12" s="45" t="s">
        <v>164</v>
      </c>
    </row>
    <row r="13" spans="1:7" ht="21.95" customHeight="1">
      <c r="A13" s="2" t="s">
        <v>47</v>
      </c>
      <c r="B13" s="32"/>
      <c r="C13" s="32"/>
      <c r="D13" s="13" t="s">
        <v>156</v>
      </c>
      <c r="E13" s="14">
        <f>TRUNC(E10*0.0087,0)</f>
        <v>0</v>
      </c>
      <c r="F13" s="46" t="s">
        <v>172</v>
      </c>
      <c r="G13" s="45" t="s">
        <v>164</v>
      </c>
    </row>
    <row r="14" spans="1:7" ht="21.95" customHeight="1">
      <c r="A14" s="2" t="s">
        <v>46</v>
      </c>
      <c r="B14" s="32"/>
      <c r="C14" s="32"/>
      <c r="D14" s="13" t="s">
        <v>126</v>
      </c>
      <c r="E14" s="14"/>
      <c r="F14" s="25"/>
      <c r="G14" s="45" t="s">
        <v>165</v>
      </c>
    </row>
    <row r="15" spans="1:7" ht="21.95" customHeight="1">
      <c r="A15" s="2" t="s">
        <v>15</v>
      </c>
      <c r="B15" s="32"/>
      <c r="C15" s="32"/>
      <c r="D15" s="13" t="s">
        <v>124</v>
      </c>
      <c r="E15" s="14"/>
      <c r="F15" s="25"/>
      <c r="G15" s="45" t="s">
        <v>165</v>
      </c>
    </row>
    <row r="16" spans="1:7" ht="21.95" customHeight="1">
      <c r="A16" s="2" t="s">
        <v>48</v>
      </c>
      <c r="B16" s="32"/>
      <c r="C16" s="32"/>
      <c r="D16" s="13" t="s">
        <v>123</v>
      </c>
      <c r="E16" s="14">
        <f>TRUNC(E14*0.0655,0)</f>
        <v>0</v>
      </c>
      <c r="F16" s="25"/>
      <c r="G16" s="45" t="s">
        <v>165</v>
      </c>
    </row>
    <row r="17" spans="1:7" ht="21.95" customHeight="1">
      <c r="A17" s="2" t="s">
        <v>42</v>
      </c>
      <c r="B17" s="32"/>
      <c r="C17" s="32"/>
      <c r="D17" s="13" t="s">
        <v>125</v>
      </c>
      <c r="E17" s="14"/>
      <c r="F17" s="25"/>
      <c r="G17" s="45" t="s">
        <v>165</v>
      </c>
    </row>
    <row r="18" spans="1:7" ht="21.95" customHeight="1">
      <c r="A18" s="2" t="s">
        <v>5</v>
      </c>
      <c r="B18" s="32"/>
      <c r="C18" s="32"/>
      <c r="D18" s="13" t="s">
        <v>102</v>
      </c>
      <c r="E18" s="14"/>
      <c r="F18" s="26"/>
      <c r="G18" s="45" t="s">
        <v>165</v>
      </c>
    </row>
    <row r="19" spans="1:7" ht="21.95" customHeight="1">
      <c r="A19" s="2" t="s">
        <v>38</v>
      </c>
      <c r="B19" s="32"/>
      <c r="C19" s="32"/>
      <c r="D19" s="13" t="s">
        <v>151</v>
      </c>
      <c r="E19" s="14">
        <f>TRUNC((E7+E8+E11)*0.003,0)</f>
        <v>0</v>
      </c>
      <c r="F19" s="25" t="s">
        <v>160</v>
      </c>
      <c r="G19" s="45" t="s">
        <v>164</v>
      </c>
    </row>
    <row r="20" spans="1:7" ht="21.95" customHeight="1">
      <c r="A20" s="2" t="s">
        <v>43</v>
      </c>
      <c r="B20" s="32"/>
      <c r="C20" s="32"/>
      <c r="D20" s="13" t="s">
        <v>141</v>
      </c>
      <c r="E20" s="14">
        <f>TRUNC((E7+E10)*0.0303,0)</f>
        <v>0</v>
      </c>
      <c r="F20" s="26" t="s">
        <v>97</v>
      </c>
      <c r="G20" s="45" t="s">
        <v>166</v>
      </c>
    </row>
    <row r="21" spans="1:7" ht="21.95" customHeight="1">
      <c r="A21" s="2" t="s">
        <v>44</v>
      </c>
      <c r="B21" s="32"/>
      <c r="C21" s="32"/>
      <c r="D21" s="13" t="s">
        <v>122</v>
      </c>
      <c r="E21" s="14"/>
      <c r="F21" s="25"/>
      <c r="G21" s="12" t="s">
        <v>34</v>
      </c>
    </row>
    <row r="22" spans="1:7" ht="21.95" customHeight="1">
      <c r="A22" s="2" t="s">
        <v>7</v>
      </c>
      <c r="B22" s="32"/>
      <c r="C22" s="32"/>
      <c r="D22" s="13" t="s">
        <v>95</v>
      </c>
      <c r="E22" s="14"/>
      <c r="F22" s="25"/>
      <c r="G22" s="12" t="s">
        <v>34</v>
      </c>
    </row>
    <row r="23" spans="1:7" ht="21.95" customHeight="1">
      <c r="A23" s="2" t="s">
        <v>3</v>
      </c>
      <c r="B23" s="32"/>
      <c r="C23" s="32"/>
      <c r="D23" s="13" t="s">
        <v>98</v>
      </c>
      <c r="E23" s="14">
        <f>TRUNC(E11+E12+E13+E14+E15+E17+E18+E16+E20+E19+E21+E22,0)</f>
        <v>0</v>
      </c>
      <c r="F23" s="25" t="s">
        <v>34</v>
      </c>
      <c r="G23" s="12" t="s">
        <v>34</v>
      </c>
    </row>
    <row r="24" spans="1:7" ht="21.95" customHeight="1">
      <c r="A24" s="2" t="s">
        <v>10</v>
      </c>
      <c r="B24" s="33" t="s">
        <v>121</v>
      </c>
      <c r="C24" s="33"/>
      <c r="D24" s="34"/>
      <c r="E24" s="14">
        <f>TRUNC(E7+E10+E23,0)</f>
        <v>0</v>
      </c>
      <c r="F24" s="25" t="s">
        <v>34</v>
      </c>
      <c r="G24" s="12" t="s">
        <v>34</v>
      </c>
    </row>
    <row r="25" spans="1:7" ht="21.95" customHeight="1">
      <c r="A25" s="2" t="s">
        <v>4</v>
      </c>
      <c r="B25" s="33" t="s">
        <v>146</v>
      </c>
      <c r="C25" s="33"/>
      <c r="D25" s="34"/>
      <c r="E25" s="14">
        <f>TRUNC(E24*0.06,0)</f>
        <v>0</v>
      </c>
      <c r="F25" s="46" t="s">
        <v>168</v>
      </c>
      <c r="G25" s="45" t="s">
        <v>169</v>
      </c>
    </row>
    <row r="26" spans="1:7" ht="21.95" customHeight="1">
      <c r="A26" s="2" t="s">
        <v>2</v>
      </c>
      <c r="B26" s="33" t="s">
        <v>101</v>
      </c>
      <c r="C26" s="33"/>
      <c r="D26" s="34"/>
      <c r="E26" s="14">
        <f>TRUNC((E10+E23+E25)*0.1051,0)</f>
        <v>0</v>
      </c>
      <c r="F26" s="26" t="s">
        <v>159</v>
      </c>
      <c r="G26" s="45" t="s">
        <v>167</v>
      </c>
    </row>
    <row r="27" spans="1:7" ht="21.95" customHeight="1">
      <c r="A27" s="16"/>
      <c r="B27" s="38" t="s">
        <v>92</v>
      </c>
      <c r="C27" s="33"/>
      <c r="D27" s="34"/>
      <c r="E27" s="14">
        <f>공종별집계표!L6</f>
        <v>0</v>
      </c>
      <c r="F27" s="26"/>
      <c r="G27" s="15"/>
    </row>
    <row r="28" spans="1:7" ht="21.95" customHeight="1">
      <c r="A28" s="2" t="s">
        <v>6</v>
      </c>
      <c r="B28" s="33" t="s">
        <v>139</v>
      </c>
      <c r="C28" s="33"/>
      <c r="D28" s="34"/>
      <c r="E28" s="14">
        <f>TRUNC(E24+E25+E26+E27,0)</f>
        <v>0</v>
      </c>
      <c r="F28" s="25" t="s">
        <v>34</v>
      </c>
      <c r="G28" s="12" t="s">
        <v>34</v>
      </c>
    </row>
    <row r="29" spans="1:7" ht="21.95" customHeight="1">
      <c r="A29" s="2" t="s">
        <v>9</v>
      </c>
      <c r="B29" s="33" t="s">
        <v>145</v>
      </c>
      <c r="C29" s="33"/>
      <c r="D29" s="34"/>
      <c r="E29" s="14">
        <f>TRUNC(E28*0.1,0)</f>
        <v>0</v>
      </c>
      <c r="F29" s="25" t="s">
        <v>120</v>
      </c>
      <c r="G29" s="12" t="s">
        <v>34</v>
      </c>
    </row>
    <row r="30" spans="1:7" ht="21.95" customHeight="1">
      <c r="A30" s="2" t="s">
        <v>13</v>
      </c>
      <c r="B30" s="35" t="s">
        <v>143</v>
      </c>
      <c r="C30" s="36"/>
      <c r="D30" s="37"/>
      <c r="E30" s="14">
        <f>TRUNC(E28+E29,0)</f>
        <v>0</v>
      </c>
      <c r="F30" s="25" t="s">
        <v>34</v>
      </c>
      <c r="G30" s="12" t="s">
        <v>34</v>
      </c>
    </row>
    <row r="31" spans="1:7" ht="21.95" customHeight="1">
      <c r="A31" s="2" t="s">
        <v>8</v>
      </c>
      <c r="B31" s="33" t="s">
        <v>142</v>
      </c>
      <c r="C31" s="33"/>
      <c r="D31" s="34"/>
      <c r="E31" s="14">
        <f>TRUNC(E30,0)</f>
        <v>0</v>
      </c>
      <c r="F31" s="25" t="s">
        <v>34</v>
      </c>
      <c r="G31" s="12" t="s">
        <v>34</v>
      </c>
    </row>
  </sheetData>
  <mergeCells count="16">
    <mergeCell ref="B31:D31"/>
    <mergeCell ref="B24:D24"/>
    <mergeCell ref="B25:D25"/>
    <mergeCell ref="B26:D26"/>
    <mergeCell ref="B28:D28"/>
    <mergeCell ref="B29:D29"/>
    <mergeCell ref="B30:D30"/>
    <mergeCell ref="B27:D27"/>
    <mergeCell ref="B1:G1"/>
    <mergeCell ref="B2:E2"/>
    <mergeCell ref="F2:G2"/>
    <mergeCell ref="B3:D3"/>
    <mergeCell ref="B4:B23"/>
    <mergeCell ref="C4:C7"/>
    <mergeCell ref="C8:C10"/>
    <mergeCell ref="C11:C23"/>
  </mergeCells>
  <phoneticPr fontId="8" type="noConversion"/>
  <printOptions horizontalCentered="1"/>
  <pageMargins left="0.78740157480314965" right="0" top="0.78740157480314965" bottom="0.19685039370078741" header="0" footer="0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T14"/>
  <sheetViews>
    <sheetView zoomScale="85" zoomScaleNormal="85" workbookViewId="0">
      <selection activeCell="U2" sqref="U2"/>
    </sheetView>
  </sheetViews>
  <sheetFormatPr defaultColWidth="9"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39" t="s">
        <v>107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20" ht="30" customHeight="1">
      <c r="A2" s="40" t="s">
        <v>50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20" ht="30" customHeight="1">
      <c r="A3" s="42" t="s">
        <v>109</v>
      </c>
      <c r="B3" s="42" t="s">
        <v>110</v>
      </c>
      <c r="C3" s="42" t="s">
        <v>27</v>
      </c>
      <c r="D3" s="42" t="s">
        <v>20</v>
      </c>
      <c r="E3" s="42" t="s">
        <v>63</v>
      </c>
      <c r="F3" s="42"/>
      <c r="G3" s="42" t="s">
        <v>61</v>
      </c>
      <c r="H3" s="42"/>
      <c r="I3" s="42" t="s">
        <v>105</v>
      </c>
      <c r="J3" s="42"/>
      <c r="K3" s="42" t="s">
        <v>104</v>
      </c>
      <c r="L3" s="42"/>
      <c r="M3" s="42" t="s">
        <v>64</v>
      </c>
      <c r="N3" s="44" t="s">
        <v>62</v>
      </c>
      <c r="O3" s="44" t="s">
        <v>23</v>
      </c>
      <c r="P3" s="44" t="s">
        <v>57</v>
      </c>
      <c r="Q3" s="44" t="s">
        <v>59</v>
      </c>
      <c r="R3" s="44" t="s">
        <v>54</v>
      </c>
      <c r="S3" s="44" t="s">
        <v>73</v>
      </c>
      <c r="T3" s="44" t="s">
        <v>127</v>
      </c>
    </row>
    <row r="4" spans="1:20" ht="30" customHeight="1">
      <c r="A4" s="43"/>
      <c r="B4" s="43"/>
      <c r="C4" s="43"/>
      <c r="D4" s="43"/>
      <c r="E4" s="7" t="s">
        <v>65</v>
      </c>
      <c r="F4" s="7" t="s">
        <v>56</v>
      </c>
      <c r="G4" s="7" t="s">
        <v>65</v>
      </c>
      <c r="H4" s="7" t="s">
        <v>56</v>
      </c>
      <c r="I4" s="7" t="s">
        <v>65</v>
      </c>
      <c r="J4" s="7" t="s">
        <v>56</v>
      </c>
      <c r="K4" s="7" t="s">
        <v>65</v>
      </c>
      <c r="L4" s="7" t="s">
        <v>56</v>
      </c>
      <c r="M4" s="43"/>
      <c r="N4" s="44"/>
      <c r="O4" s="44"/>
      <c r="P4" s="44"/>
      <c r="Q4" s="44"/>
      <c r="R4" s="44"/>
      <c r="S4" s="44"/>
      <c r="T4" s="44"/>
    </row>
    <row r="5" spans="1:20" ht="30" customHeight="1">
      <c r="A5" s="8" t="str">
        <f>공종별내역서!A4</f>
        <v>01. 서울중계3동우체국</v>
      </c>
      <c r="B5" s="8" t="s">
        <v>34</v>
      </c>
      <c r="C5" s="8" t="s">
        <v>34</v>
      </c>
      <c r="D5" s="9">
        <v>1</v>
      </c>
      <c r="E5" s="17"/>
      <c r="F5" s="17">
        <f>공종별내역서!F4</f>
        <v>0</v>
      </c>
      <c r="G5" s="17"/>
      <c r="H5" s="17">
        <f>공종별내역서!H4</f>
        <v>0</v>
      </c>
      <c r="I5" s="17"/>
      <c r="J5" s="17">
        <f>공종별내역서!J4</f>
        <v>0</v>
      </c>
      <c r="K5" s="17">
        <f>E5+G5+I5</f>
        <v>0</v>
      </c>
      <c r="L5" s="17">
        <f>공종별내역서!L4</f>
        <v>0</v>
      </c>
      <c r="M5" s="8" t="s">
        <v>34</v>
      </c>
      <c r="N5" s="5" t="s">
        <v>29</v>
      </c>
      <c r="O5" s="5" t="s">
        <v>34</v>
      </c>
      <c r="P5" s="5" t="s">
        <v>34</v>
      </c>
      <c r="Q5" s="5" t="s">
        <v>34</v>
      </c>
      <c r="R5" s="1">
        <v>1</v>
      </c>
      <c r="S5" s="5" t="s">
        <v>34</v>
      </c>
      <c r="T5" s="6"/>
    </row>
    <row r="6" spans="1:20" ht="30" customHeight="1">
      <c r="A6" s="9" t="str">
        <f>공종별내역서!A22</f>
        <v>02. 폐기물처리</v>
      </c>
      <c r="B6" s="9"/>
      <c r="C6" s="9"/>
      <c r="D6" s="9">
        <v>1</v>
      </c>
      <c r="E6" s="17"/>
      <c r="F6" s="17">
        <f>공종별내역서!F25</f>
        <v>0</v>
      </c>
      <c r="G6" s="17"/>
      <c r="H6" s="17">
        <f>공종별내역서!H25</f>
        <v>0</v>
      </c>
      <c r="I6" s="17"/>
      <c r="J6" s="17">
        <f>공종별내역서!J25</f>
        <v>0</v>
      </c>
      <c r="K6" s="17"/>
      <c r="L6" s="17">
        <f>공종별내역서!L25</f>
        <v>0</v>
      </c>
      <c r="M6" s="9"/>
      <c r="T6" s="4"/>
    </row>
    <row r="7" spans="1:20" ht="30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T7" s="4"/>
    </row>
    <row r="8" spans="1:20" ht="30" customHeigh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T8" s="4"/>
    </row>
    <row r="9" spans="1:20" ht="30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T9" s="4"/>
    </row>
    <row r="10" spans="1:20" ht="30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T10" s="4"/>
    </row>
    <row r="11" spans="1:20" ht="30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T11" s="4"/>
    </row>
    <row r="12" spans="1:20" ht="30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T12" s="4"/>
    </row>
    <row r="13" spans="1:20" ht="30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T13" s="4"/>
    </row>
    <row r="14" spans="1:20" ht="30" customHeight="1">
      <c r="A14" s="9" t="s">
        <v>100</v>
      </c>
      <c r="B14" s="9"/>
      <c r="C14" s="9"/>
      <c r="D14" s="9"/>
      <c r="E14" s="9"/>
      <c r="F14" s="10">
        <f>F5</f>
        <v>0</v>
      </c>
      <c r="G14" s="9"/>
      <c r="H14" s="10">
        <f>H5</f>
        <v>0</v>
      </c>
      <c r="I14" s="9"/>
      <c r="J14" s="10">
        <f>J5</f>
        <v>0</v>
      </c>
      <c r="K14" s="9"/>
      <c r="L14" s="10">
        <f>L5</f>
        <v>0</v>
      </c>
      <c r="M14" s="9"/>
      <c r="T14" s="4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8" type="noConversion"/>
  <printOptions horizontalCentered="1"/>
  <pageMargins left="0.78740157480314965" right="0" top="1.1811023622047245" bottom="0.39370078740157483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V25"/>
  <sheetViews>
    <sheetView zoomScale="80" zoomScaleNormal="80" workbookViewId="0">
      <selection activeCell="I24" sqref="I24"/>
    </sheetView>
  </sheetViews>
  <sheetFormatPr defaultColWidth="9"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0" t="s">
        <v>50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48" ht="30" customHeight="1">
      <c r="A2" s="42" t="s">
        <v>109</v>
      </c>
      <c r="B2" s="42" t="s">
        <v>110</v>
      </c>
      <c r="C2" s="42" t="s">
        <v>27</v>
      </c>
      <c r="D2" s="42" t="s">
        <v>20</v>
      </c>
      <c r="E2" s="42" t="s">
        <v>63</v>
      </c>
      <c r="F2" s="42"/>
      <c r="G2" s="42" t="s">
        <v>61</v>
      </c>
      <c r="H2" s="42"/>
      <c r="I2" s="42" t="s">
        <v>105</v>
      </c>
      <c r="J2" s="42"/>
      <c r="K2" s="42" t="s">
        <v>104</v>
      </c>
      <c r="L2" s="42"/>
      <c r="M2" s="42" t="s">
        <v>64</v>
      </c>
      <c r="N2" s="44" t="s">
        <v>71</v>
      </c>
      <c r="O2" s="44" t="s">
        <v>23</v>
      </c>
      <c r="P2" s="44" t="s">
        <v>31</v>
      </c>
      <c r="Q2" s="44" t="s">
        <v>62</v>
      </c>
      <c r="R2" s="44" t="s">
        <v>21</v>
      </c>
      <c r="S2" s="44" t="s">
        <v>25</v>
      </c>
      <c r="T2" s="44" t="s">
        <v>11</v>
      </c>
      <c r="U2" s="44" t="s">
        <v>69</v>
      </c>
      <c r="V2" s="44" t="s">
        <v>70</v>
      </c>
      <c r="W2" s="44" t="s">
        <v>22</v>
      </c>
      <c r="X2" s="44" t="s">
        <v>66</v>
      </c>
      <c r="Y2" s="44" t="s">
        <v>58</v>
      </c>
      <c r="Z2" s="44" t="s">
        <v>72</v>
      </c>
      <c r="AA2" s="44" t="s">
        <v>67</v>
      </c>
      <c r="AB2" s="44" t="s">
        <v>55</v>
      </c>
      <c r="AC2" s="44" t="s">
        <v>68</v>
      </c>
      <c r="AD2" s="44" t="s">
        <v>79</v>
      </c>
      <c r="AE2" s="44" t="s">
        <v>74</v>
      </c>
      <c r="AF2" s="44" t="s">
        <v>60</v>
      </c>
      <c r="AG2" s="44" t="s">
        <v>82</v>
      </c>
      <c r="AH2" s="44" t="s">
        <v>83</v>
      </c>
      <c r="AI2" s="44" t="s">
        <v>76</v>
      </c>
      <c r="AJ2" s="44" t="s">
        <v>77</v>
      </c>
      <c r="AK2" s="44" t="s">
        <v>75</v>
      </c>
      <c r="AL2" s="44" t="s">
        <v>85</v>
      </c>
      <c r="AM2" s="44" t="s">
        <v>80</v>
      </c>
      <c r="AN2" s="44" t="s">
        <v>86</v>
      </c>
      <c r="AO2" s="44" t="s">
        <v>78</v>
      </c>
      <c r="AP2" s="44" t="s">
        <v>84</v>
      </c>
      <c r="AQ2" s="44" t="s">
        <v>90</v>
      </c>
      <c r="AR2" s="44" t="s">
        <v>87</v>
      </c>
      <c r="AS2" s="44" t="s">
        <v>59</v>
      </c>
      <c r="AT2" s="44" t="s">
        <v>54</v>
      </c>
      <c r="AU2" s="44" t="s">
        <v>88</v>
      </c>
      <c r="AV2" s="44" t="s">
        <v>89</v>
      </c>
    </row>
    <row r="3" spans="1:48" ht="30" customHeight="1">
      <c r="A3" s="42"/>
      <c r="B3" s="42"/>
      <c r="C3" s="42"/>
      <c r="D3" s="42"/>
      <c r="E3" s="3" t="s">
        <v>65</v>
      </c>
      <c r="F3" s="3" t="s">
        <v>56</v>
      </c>
      <c r="G3" s="3" t="s">
        <v>65</v>
      </c>
      <c r="H3" s="3" t="s">
        <v>56</v>
      </c>
      <c r="I3" s="3" t="s">
        <v>65</v>
      </c>
      <c r="J3" s="3" t="s">
        <v>56</v>
      </c>
      <c r="K3" s="3" t="s">
        <v>65</v>
      </c>
      <c r="L3" s="3" t="s">
        <v>56</v>
      </c>
      <c r="M3" s="42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</row>
    <row r="4" spans="1:48" ht="30" customHeight="1">
      <c r="A4" s="9" t="s">
        <v>154</v>
      </c>
      <c r="B4" s="9"/>
      <c r="C4" s="9"/>
      <c r="D4" s="9"/>
      <c r="E4" s="19"/>
      <c r="F4" s="19">
        <f>F7+F14+F21</f>
        <v>0</v>
      </c>
      <c r="G4" s="19"/>
      <c r="H4" s="19">
        <f>H7+H14+H21</f>
        <v>0</v>
      </c>
      <c r="I4" s="19"/>
      <c r="J4" s="19">
        <f>J7+J14+J21</f>
        <v>0</v>
      </c>
      <c r="K4" s="19"/>
      <c r="L4" s="19">
        <f>L7+L14+L21</f>
        <v>0</v>
      </c>
      <c r="M4" s="19"/>
      <c r="N4" s="1"/>
      <c r="O4" s="1"/>
      <c r="P4" s="1"/>
      <c r="Q4" s="5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>
      <c r="A5" s="9" t="s">
        <v>94</v>
      </c>
      <c r="B5" s="8"/>
      <c r="C5" s="8"/>
      <c r="D5" s="9"/>
      <c r="E5" s="19"/>
      <c r="F5" s="19"/>
      <c r="G5" s="19"/>
      <c r="H5" s="19"/>
      <c r="I5" s="19"/>
      <c r="J5" s="19"/>
      <c r="K5" s="19"/>
      <c r="L5" s="19"/>
      <c r="M5" s="23"/>
      <c r="N5" s="5"/>
      <c r="O5" s="5"/>
      <c r="P5" s="5"/>
      <c r="Q5" s="5"/>
      <c r="R5" s="5"/>
      <c r="S5" s="5"/>
      <c r="T5" s="5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5"/>
      <c r="AS5" s="5"/>
      <c r="AT5" s="1"/>
      <c r="AU5" s="5"/>
      <c r="AV5" s="1"/>
    </row>
    <row r="6" spans="1:48" ht="30" customHeight="1">
      <c r="A6" s="8" t="s">
        <v>81</v>
      </c>
      <c r="B6" s="8" t="s">
        <v>136</v>
      </c>
      <c r="C6" s="8" t="s">
        <v>36</v>
      </c>
      <c r="D6" s="9">
        <v>50</v>
      </c>
      <c r="E6" s="19"/>
      <c r="F6" s="19">
        <f>D6*E6</f>
        <v>0</v>
      </c>
      <c r="G6" s="19"/>
      <c r="H6" s="19">
        <f>D6*G6</f>
        <v>0</v>
      </c>
      <c r="I6" s="19">
        <v>0</v>
      </c>
      <c r="J6" s="19">
        <f>D6*I6</f>
        <v>0</v>
      </c>
      <c r="K6" s="19">
        <f>E6+G6+I6</f>
        <v>0</v>
      </c>
      <c r="L6" s="19">
        <f>F6+H6+J6</f>
        <v>0</v>
      </c>
      <c r="M6" s="23"/>
      <c r="N6" s="5"/>
      <c r="O6" s="5"/>
      <c r="P6" s="5"/>
      <c r="Q6" s="5"/>
      <c r="R6" s="5"/>
      <c r="S6" s="5"/>
      <c r="T6" s="5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5"/>
      <c r="AS6" s="5"/>
      <c r="AT6" s="1"/>
      <c r="AU6" s="5"/>
      <c r="AV6" s="1"/>
    </row>
    <row r="7" spans="1:48" ht="30" customHeight="1">
      <c r="A7" s="9" t="s">
        <v>96</v>
      </c>
      <c r="B7" s="9"/>
      <c r="C7" s="9"/>
      <c r="D7" s="9"/>
      <c r="E7" s="19"/>
      <c r="F7" s="19">
        <f>SUM(F6:F6)</f>
        <v>0</v>
      </c>
      <c r="G7" s="19"/>
      <c r="H7" s="19">
        <f>SUM(H6:H6)</f>
        <v>0</v>
      </c>
      <c r="I7" s="19"/>
      <c r="J7" s="19">
        <f>SUM(J6:J6)</f>
        <v>0</v>
      </c>
      <c r="K7" s="19">
        <f t="shared" ref="K7:K21" si="0">E7+G7+I7</f>
        <v>0</v>
      </c>
      <c r="L7" s="19">
        <f>SUM(L6:L6)</f>
        <v>0</v>
      </c>
      <c r="M7" s="19"/>
    </row>
    <row r="8" spans="1:48" ht="30" customHeight="1">
      <c r="A8" s="9" t="s">
        <v>158</v>
      </c>
      <c r="B8" s="9"/>
      <c r="C8" s="9"/>
      <c r="D8" s="9"/>
      <c r="E8" s="19"/>
      <c r="F8" s="19">
        <f t="shared" ref="F8:F13" si="1">D8*E8</f>
        <v>0</v>
      </c>
      <c r="G8" s="19"/>
      <c r="H8" s="19">
        <f t="shared" ref="H8:H13" si="2">D8*G8</f>
        <v>0</v>
      </c>
      <c r="I8" s="19"/>
      <c r="J8" s="19">
        <f>D8*I8</f>
        <v>0</v>
      </c>
      <c r="K8" s="19">
        <f t="shared" si="0"/>
        <v>0</v>
      </c>
      <c r="L8" s="19">
        <f t="shared" ref="L8:L13" si="3">F8+H8+J8</f>
        <v>0</v>
      </c>
      <c r="M8" s="19"/>
    </row>
    <row r="9" spans="1:48" ht="30" customHeight="1">
      <c r="A9" s="9" t="s">
        <v>112</v>
      </c>
      <c r="B9" s="9" t="s">
        <v>130</v>
      </c>
      <c r="C9" s="9" t="s">
        <v>17</v>
      </c>
      <c r="D9" s="9">
        <v>10</v>
      </c>
      <c r="E9" s="19"/>
      <c r="F9" s="17">
        <f t="shared" si="1"/>
        <v>0</v>
      </c>
      <c r="G9" s="17"/>
      <c r="H9" s="17">
        <f t="shared" si="2"/>
        <v>0</v>
      </c>
      <c r="I9" s="17">
        <v>0</v>
      </c>
      <c r="J9" s="17">
        <f>D9*I9</f>
        <v>0</v>
      </c>
      <c r="K9" s="17">
        <f t="shared" si="0"/>
        <v>0</v>
      </c>
      <c r="L9" s="17">
        <f t="shared" si="3"/>
        <v>0</v>
      </c>
      <c r="M9" s="19"/>
    </row>
    <row r="10" spans="1:48" ht="30" customHeight="1">
      <c r="A10" s="9" t="s">
        <v>14</v>
      </c>
      <c r="B10" s="9" t="s">
        <v>132</v>
      </c>
      <c r="C10" s="9" t="s">
        <v>18</v>
      </c>
      <c r="D10" s="9">
        <v>5</v>
      </c>
      <c r="E10" s="19"/>
      <c r="F10" s="17">
        <f t="shared" si="1"/>
        <v>0</v>
      </c>
      <c r="G10" s="17"/>
      <c r="H10" s="17">
        <f t="shared" si="2"/>
        <v>0</v>
      </c>
      <c r="I10" s="17"/>
      <c r="J10" s="17">
        <f>D10*I10</f>
        <v>0</v>
      </c>
      <c r="K10" s="17">
        <f t="shared" si="0"/>
        <v>0</v>
      </c>
      <c r="L10" s="17">
        <f t="shared" si="3"/>
        <v>0</v>
      </c>
      <c r="M10" s="19"/>
    </row>
    <row r="11" spans="1:48" ht="30" customHeight="1">
      <c r="A11" s="9" t="s">
        <v>12</v>
      </c>
      <c r="B11" s="9" t="s">
        <v>132</v>
      </c>
      <c r="C11" s="9" t="s">
        <v>18</v>
      </c>
      <c r="D11" s="9">
        <v>5</v>
      </c>
      <c r="E11" s="19"/>
      <c r="F11" s="17">
        <f t="shared" si="1"/>
        <v>0</v>
      </c>
      <c r="G11" s="17"/>
      <c r="H11" s="17">
        <f t="shared" si="2"/>
        <v>0</v>
      </c>
      <c r="I11" s="17"/>
      <c r="J11" s="17">
        <f>D11*I11</f>
        <v>0</v>
      </c>
      <c r="K11" s="17">
        <f t="shared" si="0"/>
        <v>0</v>
      </c>
      <c r="L11" s="17">
        <f t="shared" si="3"/>
        <v>0</v>
      </c>
      <c r="M11" s="19"/>
    </row>
    <row r="12" spans="1:48" ht="30" customHeight="1">
      <c r="A12" s="9" t="s">
        <v>111</v>
      </c>
      <c r="B12" s="9" t="s">
        <v>135</v>
      </c>
      <c r="C12" s="9" t="s">
        <v>16</v>
      </c>
      <c r="D12" s="9">
        <v>45</v>
      </c>
      <c r="E12" s="19"/>
      <c r="F12" s="17">
        <f t="shared" si="1"/>
        <v>0</v>
      </c>
      <c r="G12" s="17"/>
      <c r="H12" s="17">
        <f t="shared" si="2"/>
        <v>0</v>
      </c>
      <c r="I12" s="17"/>
      <c r="J12" s="17"/>
      <c r="K12" s="17">
        <f t="shared" si="0"/>
        <v>0</v>
      </c>
      <c r="L12" s="17">
        <f t="shared" si="3"/>
        <v>0</v>
      </c>
      <c r="M12" s="19"/>
    </row>
    <row r="13" spans="1:48" ht="30" customHeight="1">
      <c r="A13" s="9" t="s">
        <v>134</v>
      </c>
      <c r="B13" s="9" t="s">
        <v>140</v>
      </c>
      <c r="C13" s="9" t="s">
        <v>36</v>
      </c>
      <c r="D13" s="9">
        <v>280</v>
      </c>
      <c r="E13" s="19"/>
      <c r="F13" s="19">
        <f t="shared" si="1"/>
        <v>0</v>
      </c>
      <c r="G13" s="19"/>
      <c r="H13" s="17">
        <f t="shared" si="2"/>
        <v>0</v>
      </c>
      <c r="I13" s="19"/>
      <c r="J13" s="17">
        <f>D13*I13</f>
        <v>0</v>
      </c>
      <c r="K13" s="17">
        <f t="shared" si="0"/>
        <v>0</v>
      </c>
      <c r="L13" s="17">
        <f t="shared" si="3"/>
        <v>0</v>
      </c>
      <c r="M13" s="23"/>
      <c r="N13" s="5"/>
      <c r="O13" s="5"/>
      <c r="P13" s="5"/>
      <c r="Q13" s="5"/>
      <c r="R13" s="5"/>
      <c r="S13" s="5"/>
      <c r="T13" s="5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5"/>
      <c r="AS13" s="5"/>
      <c r="AT13" s="1"/>
      <c r="AU13" s="5"/>
      <c r="AV13" s="1"/>
    </row>
    <row r="14" spans="1:48" ht="30" customHeight="1">
      <c r="A14" s="9" t="s">
        <v>96</v>
      </c>
      <c r="B14" s="9"/>
      <c r="C14" s="9"/>
      <c r="D14" s="9"/>
      <c r="E14" s="19"/>
      <c r="F14" s="19">
        <f>SUM(F9:F13)</f>
        <v>0</v>
      </c>
      <c r="G14" s="19"/>
      <c r="H14" s="19">
        <f>SUM(H9:H13)</f>
        <v>0</v>
      </c>
      <c r="I14" s="19"/>
      <c r="J14" s="19">
        <f>SUM(J9:J13)</f>
        <v>0</v>
      </c>
      <c r="K14" s="19">
        <f t="shared" si="0"/>
        <v>0</v>
      </c>
      <c r="L14" s="19">
        <f>SUM(L9:L13)</f>
        <v>0</v>
      </c>
      <c r="M14" s="19"/>
    </row>
    <row r="15" spans="1:48" ht="30" customHeight="1">
      <c r="A15" s="9" t="s">
        <v>162</v>
      </c>
      <c r="B15" s="9"/>
      <c r="C15" s="9"/>
      <c r="D15" s="9"/>
      <c r="E15" s="19"/>
      <c r="F15" s="19">
        <f t="shared" ref="F15:F20" si="4">D15*E15</f>
        <v>0</v>
      </c>
      <c r="G15" s="19"/>
      <c r="H15" s="19">
        <f t="shared" ref="H15:H20" si="5">D15*G15</f>
        <v>0</v>
      </c>
      <c r="I15" s="19"/>
      <c r="J15" s="19">
        <f>D15*I15</f>
        <v>0</v>
      </c>
      <c r="K15" s="19">
        <f t="shared" si="0"/>
        <v>0</v>
      </c>
      <c r="L15" s="19">
        <f t="shared" ref="L15:L20" si="6">F15+H15+J15</f>
        <v>0</v>
      </c>
      <c r="M15" s="19"/>
    </row>
    <row r="16" spans="1:48" ht="30" customHeight="1">
      <c r="A16" s="8" t="s">
        <v>108</v>
      </c>
      <c r="B16" s="8" t="s">
        <v>53</v>
      </c>
      <c r="C16" s="8" t="s">
        <v>19</v>
      </c>
      <c r="D16" s="9">
        <v>18</v>
      </c>
      <c r="E16" s="19"/>
      <c r="F16" s="19">
        <f t="shared" si="4"/>
        <v>0</v>
      </c>
      <c r="G16" s="19">
        <v>0</v>
      </c>
      <c r="H16" s="19">
        <f t="shared" si="5"/>
        <v>0</v>
      </c>
      <c r="I16" s="19">
        <v>0</v>
      </c>
      <c r="J16" s="19">
        <f>D16*I16</f>
        <v>0</v>
      </c>
      <c r="K16" s="19">
        <f t="shared" si="0"/>
        <v>0</v>
      </c>
      <c r="L16" s="19">
        <f t="shared" si="6"/>
        <v>0</v>
      </c>
      <c r="M16" s="23" t="s">
        <v>34</v>
      </c>
      <c r="N16" s="5" t="s">
        <v>45</v>
      </c>
      <c r="O16" s="5" t="s">
        <v>34</v>
      </c>
      <c r="P16" s="5" t="s">
        <v>34</v>
      </c>
      <c r="Q16" s="5" t="s">
        <v>138</v>
      </c>
      <c r="R16" s="5" t="s">
        <v>26</v>
      </c>
      <c r="S16" s="5" t="s">
        <v>26</v>
      </c>
      <c r="T16" s="5" t="s">
        <v>28</v>
      </c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5" t="s">
        <v>34</v>
      </c>
      <c r="AS16" s="5" t="s">
        <v>34</v>
      </c>
      <c r="AT16" s="18"/>
      <c r="AU16" s="5" t="s">
        <v>52</v>
      </c>
      <c r="AV16" s="18">
        <v>30</v>
      </c>
    </row>
    <row r="17" spans="1:48" ht="30" customHeight="1">
      <c r="A17" s="8" t="s">
        <v>144</v>
      </c>
      <c r="B17" s="9" t="s">
        <v>0</v>
      </c>
      <c r="C17" s="8" t="s">
        <v>19</v>
      </c>
      <c r="D17" s="9">
        <v>18</v>
      </c>
      <c r="E17" s="19"/>
      <c r="F17" s="19">
        <f t="shared" si="4"/>
        <v>0</v>
      </c>
      <c r="G17" s="19">
        <v>0</v>
      </c>
      <c r="H17" s="19">
        <f t="shared" si="5"/>
        <v>0</v>
      </c>
      <c r="I17" s="19">
        <v>0</v>
      </c>
      <c r="J17" s="19">
        <f>D17*I17</f>
        <v>0</v>
      </c>
      <c r="K17" s="19">
        <f t="shared" si="0"/>
        <v>0</v>
      </c>
      <c r="L17" s="19">
        <f t="shared" si="6"/>
        <v>0</v>
      </c>
      <c r="M17" s="23" t="s">
        <v>34</v>
      </c>
      <c r="N17" s="5" t="s">
        <v>45</v>
      </c>
      <c r="O17" s="5" t="s">
        <v>34</v>
      </c>
      <c r="P17" s="5" t="s">
        <v>34</v>
      </c>
      <c r="Q17" s="5" t="s">
        <v>138</v>
      </c>
      <c r="R17" s="5" t="s">
        <v>26</v>
      </c>
      <c r="S17" s="5" t="s">
        <v>26</v>
      </c>
      <c r="T17" s="5" t="s">
        <v>28</v>
      </c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5" t="s">
        <v>34</v>
      </c>
      <c r="AS17" s="5" t="s">
        <v>34</v>
      </c>
      <c r="AT17" s="18"/>
      <c r="AU17" s="5" t="s">
        <v>52</v>
      </c>
      <c r="AV17" s="18">
        <v>30</v>
      </c>
    </row>
    <row r="18" spans="1:48" ht="30" customHeight="1">
      <c r="A18" s="9" t="s">
        <v>128</v>
      </c>
      <c r="B18" s="9"/>
      <c r="C18" s="9" t="s">
        <v>18</v>
      </c>
      <c r="D18" s="9">
        <v>2</v>
      </c>
      <c r="E18" s="19"/>
      <c r="F18" s="19">
        <f t="shared" si="4"/>
        <v>0</v>
      </c>
      <c r="G18" s="19">
        <v>0</v>
      </c>
      <c r="H18" s="19">
        <f t="shared" si="5"/>
        <v>0</v>
      </c>
      <c r="I18" s="19">
        <v>0</v>
      </c>
      <c r="J18" s="19"/>
      <c r="K18" s="19">
        <f t="shared" si="0"/>
        <v>0</v>
      </c>
      <c r="L18" s="19">
        <f t="shared" si="6"/>
        <v>0</v>
      </c>
      <c r="M18" s="23"/>
      <c r="N18" s="5"/>
      <c r="O18" s="5"/>
      <c r="P18" s="5"/>
      <c r="Q18" s="5"/>
      <c r="R18" s="5"/>
      <c r="S18" s="5"/>
      <c r="T18" s="5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5"/>
      <c r="AS18" s="5"/>
      <c r="AT18" s="1"/>
      <c r="AU18" s="5"/>
      <c r="AV18" s="1"/>
    </row>
    <row r="19" spans="1:48" ht="30" customHeight="1">
      <c r="A19" s="9" t="s">
        <v>129</v>
      </c>
      <c r="B19" s="9" t="s">
        <v>51</v>
      </c>
      <c r="C19" s="9" t="s">
        <v>16</v>
      </c>
      <c r="D19" s="9">
        <v>0.25</v>
      </c>
      <c r="E19" s="19"/>
      <c r="F19" s="19">
        <f t="shared" si="4"/>
        <v>0</v>
      </c>
      <c r="G19" s="19"/>
      <c r="H19" s="19">
        <f t="shared" si="5"/>
        <v>0</v>
      </c>
      <c r="I19" s="19">
        <v>0</v>
      </c>
      <c r="J19" s="19"/>
      <c r="K19" s="19">
        <f t="shared" si="0"/>
        <v>0</v>
      </c>
      <c r="L19" s="19">
        <f t="shared" si="6"/>
        <v>0</v>
      </c>
      <c r="M19" s="23"/>
      <c r="N19" s="5"/>
      <c r="O19" s="5"/>
      <c r="P19" s="5"/>
      <c r="Q19" s="5"/>
      <c r="R19" s="5"/>
      <c r="S19" s="5"/>
      <c r="T19" s="5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5"/>
      <c r="AS19" s="5"/>
      <c r="AT19" s="1"/>
      <c r="AU19" s="5"/>
      <c r="AV19" s="1"/>
    </row>
    <row r="20" spans="1:48" ht="30" customHeight="1">
      <c r="A20" s="9" t="s">
        <v>137</v>
      </c>
      <c r="B20" s="8"/>
      <c r="C20" s="9" t="s">
        <v>18</v>
      </c>
      <c r="D20" s="9">
        <v>3</v>
      </c>
      <c r="E20" s="19"/>
      <c r="F20" s="19">
        <f t="shared" si="4"/>
        <v>0</v>
      </c>
      <c r="G20" s="19">
        <v>0</v>
      </c>
      <c r="H20" s="19">
        <f t="shared" si="5"/>
        <v>0</v>
      </c>
      <c r="I20" s="19">
        <v>0</v>
      </c>
      <c r="J20" s="19">
        <f>D20*I20</f>
        <v>0</v>
      </c>
      <c r="K20" s="19">
        <f t="shared" si="0"/>
        <v>0</v>
      </c>
      <c r="L20" s="19">
        <f t="shared" si="6"/>
        <v>0</v>
      </c>
      <c r="M20" s="23" t="s">
        <v>34</v>
      </c>
      <c r="N20" s="5" t="s">
        <v>45</v>
      </c>
      <c r="O20" s="5" t="s">
        <v>34</v>
      </c>
      <c r="P20" s="5" t="s">
        <v>34</v>
      </c>
      <c r="Q20" s="5" t="s">
        <v>138</v>
      </c>
      <c r="R20" s="5" t="s">
        <v>26</v>
      </c>
      <c r="S20" s="5" t="s">
        <v>26</v>
      </c>
      <c r="T20" s="5" t="s">
        <v>28</v>
      </c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5" t="s">
        <v>34</v>
      </c>
      <c r="AS20" s="5" t="s">
        <v>34</v>
      </c>
      <c r="AT20" s="1"/>
      <c r="AU20" s="5" t="s">
        <v>52</v>
      </c>
      <c r="AV20" s="1">
        <v>30</v>
      </c>
    </row>
    <row r="21" spans="1:48" ht="30" customHeight="1">
      <c r="A21" s="9" t="s">
        <v>96</v>
      </c>
      <c r="B21" s="9"/>
      <c r="C21" s="9"/>
      <c r="D21" s="9"/>
      <c r="E21" s="19"/>
      <c r="F21" s="19">
        <f>SUM(F16:F20)</f>
        <v>0</v>
      </c>
      <c r="G21" s="19"/>
      <c r="H21" s="19">
        <f>SUM(H16:H20)</f>
        <v>0</v>
      </c>
      <c r="I21" s="19"/>
      <c r="J21" s="19">
        <f>SUM(J16:J20)</f>
        <v>0</v>
      </c>
      <c r="K21" s="19">
        <f t="shared" si="0"/>
        <v>0</v>
      </c>
      <c r="L21" s="19">
        <f>SUM(L16:L20)</f>
        <v>0</v>
      </c>
      <c r="M21" s="19"/>
    </row>
    <row r="22" spans="1:48" ht="30" customHeight="1">
      <c r="A22" s="20" t="s">
        <v>119</v>
      </c>
      <c r="B22" s="20"/>
      <c r="C22" s="20"/>
      <c r="D22" s="20"/>
      <c r="E22" s="21"/>
      <c r="F22" s="21">
        <f>F25</f>
        <v>0</v>
      </c>
      <c r="G22" s="21"/>
      <c r="H22" s="21">
        <f>H25</f>
        <v>0</v>
      </c>
      <c r="I22" s="21"/>
      <c r="J22" s="21">
        <f>J25</f>
        <v>0</v>
      </c>
      <c r="K22" s="21"/>
      <c r="L22" s="21">
        <f>L25</f>
        <v>0</v>
      </c>
      <c r="M22" s="21"/>
    </row>
    <row r="23" spans="1:48" ht="30" customHeight="1">
      <c r="A23" s="20" t="s">
        <v>114</v>
      </c>
      <c r="B23" s="20" t="s">
        <v>131</v>
      </c>
      <c r="C23" s="20" t="s">
        <v>1</v>
      </c>
      <c r="D23" s="20">
        <v>4.5</v>
      </c>
      <c r="E23" s="22">
        <v>0</v>
      </c>
      <c r="F23" s="22">
        <v>0</v>
      </c>
      <c r="G23" s="22">
        <v>0</v>
      </c>
      <c r="H23" s="22">
        <v>0</v>
      </c>
      <c r="I23" s="22"/>
      <c r="J23" s="19">
        <f>D23*I23</f>
        <v>0</v>
      </c>
      <c r="K23" s="19">
        <f>E23+G23+I23</f>
        <v>0</v>
      </c>
      <c r="L23" s="19">
        <f>F23+H23+J23</f>
        <v>0</v>
      </c>
      <c r="M23" s="21"/>
    </row>
    <row r="24" spans="1:48" ht="30" customHeight="1">
      <c r="A24" s="20" t="s">
        <v>155</v>
      </c>
      <c r="B24" s="20" t="s">
        <v>113</v>
      </c>
      <c r="C24" s="20" t="s">
        <v>1</v>
      </c>
      <c r="D24" s="20">
        <v>4.5</v>
      </c>
      <c r="E24" s="22"/>
      <c r="F24" s="22"/>
      <c r="G24" s="22"/>
      <c r="H24" s="22"/>
      <c r="I24" s="22"/>
      <c r="J24" s="19">
        <f>D24*I24</f>
        <v>0</v>
      </c>
      <c r="K24" s="19">
        <f>E24+G24+I24</f>
        <v>0</v>
      </c>
      <c r="L24" s="19">
        <f>F24+H24+J24</f>
        <v>0</v>
      </c>
      <c r="M24" s="21"/>
    </row>
    <row r="25" spans="1:48" ht="30" customHeight="1">
      <c r="A25" s="9" t="s">
        <v>161</v>
      </c>
      <c r="B25" s="9"/>
      <c r="C25" s="9"/>
      <c r="D25" s="9"/>
      <c r="E25" s="17"/>
      <c r="F25" s="17">
        <f>SUM(F23:F24)</f>
        <v>0</v>
      </c>
      <c r="G25" s="17"/>
      <c r="H25" s="17">
        <f>SUM(H23:H24)</f>
        <v>0</v>
      </c>
      <c r="I25" s="17"/>
      <c r="J25" s="17">
        <f>SUM(J23:J24)</f>
        <v>0</v>
      </c>
      <c r="K25" s="17"/>
      <c r="L25" s="17">
        <f>SUM(L23:L24)</f>
        <v>0</v>
      </c>
      <c r="M25" s="19"/>
      <c r="N25" t="s">
        <v>133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8" type="noConversion"/>
  <printOptions horizontalCentered="1"/>
  <pageMargins left="0.78740157480314965" right="0" top="0.98425196850393704" bottom="0.39370078740157483" header="0" footer="0"/>
  <pageSetup paperSize="9" scale="60" fitToHeight="0" pageOrder="overThenDown" orientation="landscape" r:id="rId1"/>
  <rowBreaks count="1" manualBreakCount="1">
    <brk id="20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원가계산서</vt:lpstr>
      <vt:lpstr>공종별집계표</vt:lpstr>
      <vt:lpstr>공종별내역서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황완주</dc:creator>
  <cp:lastModifiedBy>user</cp:lastModifiedBy>
  <cp:revision>15</cp:revision>
  <cp:lastPrinted>2015-08-26T07:17:32Z</cp:lastPrinted>
  <dcterms:created xsi:type="dcterms:W3CDTF">2015-03-04T07:25:44Z</dcterms:created>
  <dcterms:modified xsi:type="dcterms:W3CDTF">2015-08-26T07:53:24Z</dcterms:modified>
</cp:coreProperties>
</file>