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9440" windowHeight="14850" activeTab="1"/>
  </bookViews>
  <sheets>
    <sheet name="원가계산서(을지로6가)" sheetId="14" r:id="rId1"/>
    <sheet name="집계표(을지로6가)" sheetId="10" r:id="rId2"/>
    <sheet name="내역서(을지로6가)" sheetId="9" r:id="rId3"/>
  </sheets>
  <definedNames>
    <definedName name="_xlnm.Print_Area" localSheetId="2">'내역서(을지로6가)'!$A$1:$M$63</definedName>
    <definedName name="_xlnm.Print_Area" localSheetId="0">'원가계산서(을지로6가)'!$A$1:$F$30</definedName>
    <definedName name="_xlnm.Print_Area" localSheetId="1">'집계표(을지로6가)'!$A$1:$M$12</definedName>
    <definedName name="_xlnm.Print_Titles" localSheetId="2">'내역서(을지로6가)'!$1:$3</definedName>
    <definedName name="_xlnm.Print_Titles" localSheetId="0">'원가계산서(을지로6가)'!$1:$1</definedName>
    <definedName name="_xlnm.Print_Titles" localSheetId="1">'집계표(을지로6가)'!$1:$4</definedName>
  </definedNames>
  <calcPr calcId="125725" iterate="1"/>
</workbook>
</file>

<file path=xl/calcChain.xml><?xml version="1.0" encoding="utf-8"?>
<calcChain xmlns="http://schemas.openxmlformats.org/spreadsheetml/2006/main">
  <c r="J11" i="9"/>
  <c r="H11"/>
  <c r="F55"/>
  <c r="K55"/>
  <c r="H58"/>
  <c r="H59"/>
  <c r="F58"/>
  <c r="F56"/>
  <c r="F54"/>
  <c r="H54"/>
  <c r="J54"/>
  <c r="K54"/>
  <c r="J44"/>
  <c r="J46"/>
  <c r="H46"/>
  <c r="F46"/>
  <c r="J45"/>
  <c r="J40"/>
  <c r="H40"/>
  <c r="K40"/>
  <c r="K37"/>
  <c r="J37"/>
  <c r="H37"/>
  <c r="F37"/>
  <c r="F29"/>
  <c r="J29"/>
  <c r="F30"/>
  <c r="H30"/>
  <c r="J30"/>
  <c r="F25"/>
  <c r="H25"/>
  <c r="J25"/>
  <c r="K25"/>
  <c r="F21"/>
  <c r="H21"/>
  <c r="J21"/>
  <c r="K11" l="1"/>
  <c r="F11"/>
  <c r="L11" s="1"/>
  <c r="L54"/>
  <c r="H29"/>
  <c r="L29" s="1"/>
  <c r="L46"/>
  <c r="L21"/>
  <c r="L25"/>
  <c r="K46"/>
  <c r="F40"/>
  <c r="L40" s="1"/>
  <c r="L37"/>
  <c r="L30"/>
  <c r="K50" l="1"/>
  <c r="K49"/>
  <c r="F28" l="1"/>
  <c r="F27"/>
  <c r="K23" l="1"/>
  <c r="J23"/>
  <c r="H23"/>
  <c r="F23"/>
  <c r="K22"/>
  <c r="J22"/>
  <c r="H22"/>
  <c r="F22"/>
  <c r="L22" l="1"/>
  <c r="L23"/>
  <c r="A10" i="10" l="1"/>
  <c r="J41" i="9"/>
  <c r="J43"/>
  <c r="J42"/>
  <c r="J20"/>
  <c r="H20"/>
  <c r="F20"/>
  <c r="L20" l="1"/>
  <c r="K60" l="1"/>
  <c r="J60"/>
  <c r="H60"/>
  <c r="F60"/>
  <c r="K53"/>
  <c r="J53"/>
  <c r="H53"/>
  <c r="F53"/>
  <c r="K52"/>
  <c r="J52"/>
  <c r="J61" s="1"/>
  <c r="H52"/>
  <c r="F52"/>
  <c r="J10" i="10" l="1"/>
  <c r="L52" i="9"/>
  <c r="L53"/>
  <c r="L60"/>
  <c r="K39" l="1"/>
  <c r="J39"/>
  <c r="H39"/>
  <c r="F39"/>
  <c r="J28"/>
  <c r="H28"/>
  <c r="J27"/>
  <c r="H27"/>
  <c r="K26"/>
  <c r="J26"/>
  <c r="H26"/>
  <c r="F26"/>
  <c r="K24"/>
  <c r="J24"/>
  <c r="H24"/>
  <c r="F24"/>
  <c r="J19"/>
  <c r="H19"/>
  <c r="F19"/>
  <c r="J18"/>
  <c r="H18"/>
  <c r="F18"/>
  <c r="J17"/>
  <c r="J36"/>
  <c r="K38"/>
  <c r="J38"/>
  <c r="H38"/>
  <c r="F38"/>
  <c r="L39" l="1"/>
  <c r="L19"/>
  <c r="L24"/>
  <c r="L26"/>
  <c r="L27"/>
  <c r="L38"/>
  <c r="L18"/>
  <c r="L28"/>
  <c r="J7" l="1"/>
  <c r="F7" l="1"/>
  <c r="H56" l="1"/>
  <c r="F44" l="1"/>
  <c r="H44"/>
  <c r="L44" l="1"/>
  <c r="K44"/>
  <c r="J48" l="1"/>
  <c r="H48"/>
  <c r="J47"/>
  <c r="H47"/>
  <c r="K47"/>
  <c r="J10"/>
  <c r="H10"/>
  <c r="J9"/>
  <c r="H9"/>
  <c r="F9"/>
  <c r="F47" l="1"/>
  <c r="L47" s="1"/>
  <c r="L9"/>
  <c r="K9"/>
  <c r="D27" i="14" l="1"/>
  <c r="J29" l="1"/>
  <c r="D29"/>
  <c r="J27"/>
  <c r="J26"/>
  <c r="D26"/>
  <c r="J22"/>
  <c r="D22"/>
  <c r="J21"/>
  <c r="D21"/>
  <c r="J20"/>
  <c r="D20"/>
  <c r="J15"/>
  <c r="D15"/>
  <c r="J14"/>
  <c r="D14"/>
  <c r="J11"/>
  <c r="D11"/>
  <c r="I8"/>
  <c r="A9" i="10" l="1"/>
  <c r="A8"/>
  <c r="A7"/>
  <c r="A6"/>
  <c r="K9"/>
  <c r="K8"/>
  <c r="K7"/>
  <c r="K6"/>
  <c r="L5" l="1"/>
  <c r="F41" i="9" l="1"/>
  <c r="F43"/>
  <c r="H36" l="1"/>
  <c r="J32" l="1"/>
  <c r="H32" l="1"/>
  <c r="L32" l="1"/>
  <c r="H57" l="1"/>
  <c r="H61" s="1"/>
  <c r="H10" i="10" s="1"/>
  <c r="H7" i="9" l="1"/>
  <c r="L7" s="1"/>
  <c r="K7"/>
  <c r="F48" l="1"/>
  <c r="H45" l="1"/>
  <c r="H42"/>
  <c r="H41"/>
  <c r="L41" s="1"/>
  <c r="K41"/>
  <c r="F42"/>
  <c r="K42"/>
  <c r="L48"/>
  <c r="K48"/>
  <c r="J8"/>
  <c r="F57"/>
  <c r="F61" s="1"/>
  <c r="F10" i="10" l="1"/>
  <c r="L61" i="9"/>
  <c r="F45"/>
  <c r="L45" s="1"/>
  <c r="K45"/>
  <c r="H43"/>
  <c r="L43" s="1"/>
  <c r="K43"/>
  <c r="L42"/>
  <c r="J49"/>
  <c r="J14"/>
  <c r="H8"/>
  <c r="H14" s="1"/>
  <c r="K36" l="1"/>
  <c r="J7" i="10"/>
  <c r="F10" i="9"/>
  <c r="L10" s="1"/>
  <c r="K10"/>
  <c r="H7" i="10"/>
  <c r="F36" i="9" l="1"/>
  <c r="L36" s="1"/>
  <c r="J33"/>
  <c r="J63" s="1"/>
  <c r="J8" i="10" l="1"/>
  <c r="J9"/>
  <c r="J6" l="1"/>
  <c r="E13" i="14" s="1"/>
  <c r="H17" i="9"/>
  <c r="H33" s="1"/>
  <c r="F8"/>
  <c r="F14" s="1"/>
  <c r="H8" i="10" l="1"/>
  <c r="K8" i="9"/>
  <c r="F7" i="10"/>
  <c r="L8" i="9"/>
  <c r="L14" s="1"/>
  <c r="F17" l="1"/>
  <c r="L17" s="1"/>
  <c r="L7" i="10"/>
  <c r="L33" i="9" l="1"/>
  <c r="F33"/>
  <c r="F8" i="10" l="1"/>
  <c r="L8" l="1"/>
  <c r="H49" i="9" l="1"/>
  <c r="H63" s="1"/>
  <c r="H9" i="10" l="1"/>
  <c r="H6" s="1"/>
  <c r="E10" i="14" s="1"/>
  <c r="E19" l="1"/>
  <c r="F49" i="9" l="1"/>
  <c r="I13" i="14"/>
  <c r="E11"/>
  <c r="E12" s="1"/>
  <c r="I10"/>
  <c r="F63" i="9" l="1"/>
  <c r="L63" s="1"/>
  <c r="F9" i="10"/>
  <c r="L49" i="9"/>
  <c r="E14" i="14"/>
  <c r="I12"/>
  <c r="E15"/>
  <c r="I16"/>
  <c r="I18" s="1"/>
  <c r="I17"/>
  <c r="I11"/>
  <c r="I19"/>
  <c r="L9" i="10" l="1"/>
  <c r="F6"/>
  <c r="E6" i="14" s="1"/>
  <c r="I14"/>
  <c r="I15"/>
  <c r="L6" i="10" l="1"/>
  <c r="I6" i="14" l="1"/>
  <c r="E7" l="1"/>
  <c r="E9" s="1"/>
  <c r="I7" l="1"/>
  <c r="E22"/>
  <c r="E21"/>
  <c r="E23"/>
  <c r="I9"/>
  <c r="E20"/>
  <c r="I21" l="1"/>
  <c r="I20"/>
  <c r="I23"/>
  <c r="I22"/>
  <c r="E24"/>
  <c r="I24" l="1"/>
  <c r="E26"/>
  <c r="E27" s="1"/>
  <c r="E25"/>
  <c r="E28" l="1"/>
  <c r="E29" s="1"/>
  <c r="I26"/>
  <c r="I27" s="1"/>
  <c r="I25"/>
  <c r="I28" l="1"/>
  <c r="I29" l="1"/>
  <c r="I30" s="1"/>
  <c r="E30" s="1"/>
</calcChain>
</file>

<file path=xl/sharedStrings.xml><?xml version="1.0" encoding="utf-8"?>
<sst xmlns="http://schemas.openxmlformats.org/spreadsheetml/2006/main" count="272" uniqueCount="172">
  <si>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</si>
  <si>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</si>
  <si>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</si>
  <si>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</si>
  <si>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</si>
  <si>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</si>
  <si>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</si>
  <si>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</si>
  <si>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</si>
  <si>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</si>
  <si>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</si>
  <si>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</si>
  <si>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</si>
  <si>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</si>
  <si>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</si>
  <si>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</si>
  <si>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</si>
  <si>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</si>
  <si>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</si>
  <si>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</si>
  <si>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0101</t>
  </si>
  <si>
    <t>010101</t>
  </si>
  <si>
    <t>[ 합           계 ]</t>
  </si>
  <si>
    <t>010108</t>
  </si>
  <si>
    <t>010111</t>
  </si>
  <si>
    <t>노무비</t>
  </si>
  <si>
    <t>A</t>
  </si>
  <si>
    <t>C</t>
  </si>
  <si>
    <t>B</t>
  </si>
  <si>
    <t>금      액</t>
  </si>
  <si>
    <t>A1</t>
  </si>
  <si>
    <t>A2</t>
  </si>
  <si>
    <t>A3</t>
  </si>
  <si>
    <t>B1</t>
  </si>
  <si>
    <t>B2</t>
  </si>
  <si>
    <t>C4</t>
  </si>
  <si>
    <t>직접노무비 * 1.7%</t>
  </si>
  <si>
    <t>직접노무비 * 2.49%</t>
  </si>
  <si>
    <t>건강보험료 * 6.55%</t>
  </si>
  <si>
    <t>M2</t>
    <phoneticPr fontId="1" type="noConversion"/>
  </si>
  <si>
    <t>식</t>
    <phoneticPr fontId="1" type="noConversion"/>
  </si>
  <si>
    <t>EA</t>
    <phoneticPr fontId="1" type="noConversion"/>
  </si>
  <si>
    <t>개</t>
    <phoneticPr fontId="1" type="noConversion"/>
  </si>
  <si>
    <t>M</t>
    <phoneticPr fontId="1" type="noConversion"/>
  </si>
  <si>
    <t>F</t>
  </si>
  <si>
    <t>[ 소           계 ]</t>
    <phoneticPr fontId="1" type="noConversion"/>
  </si>
  <si>
    <t>[ 소          계 ]</t>
    <phoneticPr fontId="1" type="noConversion"/>
  </si>
  <si>
    <t xml:space="preserve">                 구  분
 비   목</t>
  </si>
  <si>
    <t>구    성   비</t>
  </si>
  <si>
    <t>비    고</t>
  </si>
  <si>
    <t>순  공  사  원  가</t>
  </si>
  <si>
    <t>재료비</t>
  </si>
  <si>
    <t>직   접   재  료  비</t>
  </si>
  <si>
    <t>간   접   재  료  비</t>
  </si>
  <si>
    <t>작업설.부산물 등(△)</t>
  </si>
  <si>
    <t xml:space="preserve"> 소               계</t>
  </si>
  <si>
    <t>직   접   노  무  비</t>
  </si>
  <si>
    <t>간   접   노  무  비</t>
  </si>
  <si>
    <t>소                계</t>
  </si>
  <si>
    <t>경  비</t>
  </si>
  <si>
    <t>기    계    경    비</t>
  </si>
  <si>
    <t>산  재  보   험   료</t>
  </si>
  <si>
    <t>C10</t>
  </si>
  <si>
    <t>고  용  보   험   료</t>
  </si>
  <si>
    <t>C11</t>
  </si>
  <si>
    <t>건  강  보   험   료</t>
  </si>
  <si>
    <t>공사기간 1개월 이상 적용</t>
    <phoneticPr fontId="1" type="noConversion"/>
  </si>
  <si>
    <t>C12</t>
  </si>
  <si>
    <t>연  금  보   험   료</t>
  </si>
  <si>
    <t>C13</t>
  </si>
  <si>
    <t>노인 장기 요양보험료</t>
  </si>
  <si>
    <t>C16</t>
  </si>
  <si>
    <t>퇴 직 공 제 부 금 비</t>
  </si>
  <si>
    <t>3억이상 반영</t>
    <phoneticPr fontId="1" type="noConversion"/>
  </si>
  <si>
    <t>C14</t>
  </si>
  <si>
    <t>안  전   관   리  비</t>
  </si>
  <si>
    <t>C15</t>
  </si>
  <si>
    <t>기    타    경    비</t>
  </si>
  <si>
    <t>C26</t>
  </si>
  <si>
    <t>환  경  보   전   비</t>
  </si>
  <si>
    <t>C28</t>
  </si>
  <si>
    <t>건설하도급보증수수료</t>
  </si>
  <si>
    <t>C29</t>
  </si>
  <si>
    <t xml:space="preserve">         계</t>
  </si>
  <si>
    <t>X</t>
  </si>
  <si>
    <t>일  반   관   리  비</t>
  </si>
  <si>
    <t>D</t>
  </si>
  <si>
    <t>이                윤</t>
  </si>
  <si>
    <t>E</t>
  </si>
  <si>
    <t>총       원       가</t>
  </si>
  <si>
    <t>부   가   가  치  세</t>
  </si>
  <si>
    <t>H</t>
  </si>
  <si>
    <t>도    급    금    액</t>
  </si>
  <si>
    <t>단수정리(천원)</t>
    <phoneticPr fontId="1" type="noConversion"/>
  </si>
  <si>
    <t>Y</t>
  </si>
  <si>
    <t>EA</t>
    <phoneticPr fontId="1" type="noConversion"/>
  </si>
  <si>
    <t>공      종      별      내     역     서</t>
    <phoneticPr fontId="1" type="noConversion"/>
  </si>
  <si>
    <t>대</t>
    <phoneticPr fontId="1" type="noConversion"/>
  </si>
  <si>
    <t>조립식말비계</t>
    <phoneticPr fontId="1" type="noConversion"/>
  </si>
  <si>
    <t>영업시간 안내 필름</t>
    <phoneticPr fontId="1" type="noConversion"/>
  </si>
  <si>
    <t>감시용카메라 녹화중 필름 부착</t>
    <phoneticPr fontId="1" type="noConversion"/>
  </si>
  <si>
    <t>직접노무비 * 0%</t>
    <phoneticPr fontId="1" type="noConversion"/>
  </si>
  <si>
    <t>먹매김</t>
    <phoneticPr fontId="1" type="noConversion"/>
  </si>
  <si>
    <t xml:space="preserve">    01  가설, 철거공사</t>
    <phoneticPr fontId="1" type="noConversion"/>
  </si>
  <si>
    <t>점두간판</t>
    <phoneticPr fontId="1" type="noConversion"/>
  </si>
  <si>
    <t>카운터상부미드라인</t>
    <phoneticPr fontId="1" type="noConversion"/>
  </si>
  <si>
    <t xml:space="preserve"> THK 3m/m</t>
    <phoneticPr fontId="1" type="noConversion"/>
  </si>
  <si>
    <t>수성페인트</t>
    <phoneticPr fontId="1" type="noConversion"/>
  </si>
  <si>
    <t>SGP칸막이</t>
    <phoneticPr fontId="1" type="noConversion"/>
  </si>
  <si>
    <t xml:space="preserve">    02  수장공사</t>
    <phoneticPr fontId="1" type="noConversion"/>
  </si>
  <si>
    <t>칸막이문틀</t>
    <phoneticPr fontId="1" type="noConversion"/>
  </si>
  <si>
    <t>편개 0.9*2.1</t>
    <phoneticPr fontId="1" type="noConversion"/>
  </si>
  <si>
    <t>필연대</t>
    <phoneticPr fontId="1" type="noConversion"/>
  </si>
  <si>
    <t>소포포장대</t>
    <phoneticPr fontId="1" type="noConversion"/>
  </si>
  <si>
    <t>건축물현장정리</t>
    <phoneticPr fontId="1" type="noConversion"/>
  </si>
  <si>
    <t>가설칸막이</t>
    <phoneticPr fontId="1" type="noConversion"/>
  </si>
  <si>
    <t xml:space="preserve">    03  금속 및 마감공사</t>
    <phoneticPr fontId="1" type="noConversion"/>
  </si>
  <si>
    <t>도어록</t>
    <phoneticPr fontId="1" type="noConversion"/>
  </si>
  <si>
    <t>도어체크</t>
    <phoneticPr fontId="1" type="noConversion"/>
  </si>
  <si>
    <t>피보트힌지</t>
    <phoneticPr fontId="1" type="noConversion"/>
  </si>
  <si>
    <t>중간칸막이</t>
    <phoneticPr fontId="1" type="noConversion"/>
  </si>
  <si>
    <t>측면마감판</t>
    <phoneticPr fontId="1" type="noConversion"/>
  </si>
  <si>
    <t>금융카운터</t>
    <phoneticPr fontId="1" type="noConversion"/>
  </si>
  <si>
    <t>우편카운터</t>
    <phoneticPr fontId="1" type="noConversion"/>
  </si>
  <si>
    <t>&lt; 서울을지로6가우체국&gt;</t>
    <phoneticPr fontId="1" type="noConversion"/>
  </si>
  <si>
    <t>공 사 명 : 서울을지로6가우체국 창구조성공사</t>
    <phoneticPr fontId="1" type="noConversion"/>
  </si>
  <si>
    <t>준공청소</t>
    <phoneticPr fontId="1" type="noConversion"/>
  </si>
  <si>
    <t>디럭스타일 붙이기</t>
    <phoneticPr fontId="1" type="noConversion"/>
  </si>
  <si>
    <t>장애자용카운터</t>
    <phoneticPr fontId="1" type="noConversion"/>
  </si>
  <si>
    <t>라운드형카운터</t>
    <phoneticPr fontId="1" type="noConversion"/>
  </si>
  <si>
    <t>1500*800*800</t>
    <phoneticPr fontId="1" type="noConversion"/>
  </si>
  <si>
    <t>양각 비조명, 8200*70*450</t>
    <phoneticPr fontId="1" type="noConversion"/>
  </si>
  <si>
    <t>ATM기 실내부스</t>
    <phoneticPr fontId="1" type="noConversion"/>
  </si>
  <si>
    <t>EA</t>
    <phoneticPr fontId="1" type="noConversion"/>
  </si>
  <si>
    <t>부속간판</t>
    <phoneticPr fontId="1" type="noConversion"/>
  </si>
  <si>
    <t>600*600*10</t>
    <phoneticPr fontId="1" type="noConversion"/>
  </si>
  <si>
    <t>친환경 2회, 붓칠</t>
    <phoneticPr fontId="1" type="noConversion"/>
  </si>
  <si>
    <t>0.5칼라강판, A형, W50mm</t>
    <phoneticPr fontId="1" type="noConversion"/>
  </si>
  <si>
    <t>도장면 바탕만들기</t>
    <phoneticPr fontId="1" type="noConversion"/>
  </si>
  <si>
    <t>강화도어</t>
    <phoneticPr fontId="1" type="noConversion"/>
  </si>
  <si>
    <t>강화도어 손잡이</t>
    <phoneticPr fontId="1" type="noConversion"/>
  </si>
  <si>
    <t>불연천장재</t>
    <phoneticPr fontId="1" type="noConversion"/>
  </si>
  <si>
    <t>300*600</t>
    <phoneticPr fontId="1" type="noConversion"/>
  </si>
  <si>
    <t>700*1200*1600</t>
    <phoneticPr fontId="1" type="noConversion"/>
  </si>
  <si>
    <t>채널식, 비조명, 4000*700*120</t>
    <phoneticPr fontId="1" type="noConversion"/>
  </si>
  <si>
    <t>880*420*970</t>
    <phoneticPr fontId="1" type="noConversion"/>
  </si>
  <si>
    <t>L=1600,  서랍장, 상부인조대리석</t>
    <phoneticPr fontId="1" type="noConversion"/>
  </si>
  <si>
    <t>L=1800,  서랍장, 상부인조대리석</t>
    <phoneticPr fontId="1" type="noConversion"/>
  </si>
  <si>
    <t>L=1800,  상부인조대리석</t>
    <phoneticPr fontId="1" type="noConversion"/>
  </si>
  <si>
    <t>시공도</t>
    <phoneticPr fontId="1" type="noConversion"/>
  </si>
  <si>
    <t>플로어힌지 철거</t>
    <phoneticPr fontId="1" type="noConversion"/>
  </si>
  <si>
    <t>플로어힌지 설치</t>
    <phoneticPr fontId="1" type="noConversion"/>
  </si>
  <si>
    <t>고급, 강화유리용, 한쪽정지형</t>
    <phoneticPr fontId="1" type="noConversion"/>
  </si>
  <si>
    <t>고급형</t>
    <phoneticPr fontId="1" type="noConversion"/>
  </si>
  <si>
    <t>손보호용, 0.9*2.1, 헤어라인</t>
    <phoneticPr fontId="1" type="noConversion"/>
  </si>
  <si>
    <t>400*300</t>
    <phoneticPr fontId="1" type="noConversion"/>
  </si>
  <si>
    <t>W80</t>
    <phoneticPr fontId="1" type="noConversion"/>
  </si>
  <si>
    <t>M</t>
    <phoneticPr fontId="1" type="noConversion"/>
  </si>
  <si>
    <t>출입문 및 유리면 띠지</t>
    <phoneticPr fontId="1" type="noConversion"/>
  </si>
  <si>
    <t>방범필름 부착</t>
    <phoneticPr fontId="1" type="noConversion"/>
  </si>
  <si>
    <t>M2</t>
    <phoneticPr fontId="1" type="noConversion"/>
  </si>
  <si>
    <t>실리콘코킹 제거 및 시공</t>
    <phoneticPr fontId="1" type="noConversion"/>
  </si>
  <si>
    <t>방범필름 시공 부위</t>
    <phoneticPr fontId="1" type="noConversion"/>
  </si>
  <si>
    <t>우체국명 필름 부착</t>
    <phoneticPr fontId="1" type="noConversion"/>
  </si>
  <si>
    <t>건물출입문 상부, 1500*1500
서울을지로6가우체국</t>
    <phoneticPr fontId="1" type="noConversion"/>
  </si>
  <si>
    <t>EA</t>
    <phoneticPr fontId="1" type="noConversion"/>
  </si>
  <si>
    <t>다보게시판 설치</t>
    <phoneticPr fontId="1" type="noConversion"/>
  </si>
  <si>
    <t>600*900, 9MM 아크릴, 다보</t>
    <phoneticPr fontId="1" type="noConversion"/>
  </si>
  <si>
    <t>간판설치 크레인 대여료</t>
    <phoneticPr fontId="1" type="noConversion"/>
  </si>
  <si>
    <t>일</t>
    <phoneticPr fontId="1" type="noConversion"/>
  </si>
  <si>
    <t xml:space="preserve">    04  기 타   공  사</t>
    <phoneticPr fontId="1" type="noConversion"/>
  </si>
  <si>
    <t>공 사 비 산 출 내 역 서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</si>
</sst>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#"/>
    <numFmt numFmtId="178" formatCode="#,##0.00;\-#,##0.00;#"/>
    <numFmt numFmtId="179" formatCode="#,##0_);[Red]\(#,##0\)"/>
    <numFmt numFmtId="182" formatCode="#,##0_ "/>
    <numFmt numFmtId="183" formatCode="###,###,###,###,###"/>
    <numFmt numFmtId="190" formatCode="_-* #,##0.0_-;\-* #,##0.0_-;_-* &quot;-&quot;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color rgb="FFFF0000"/>
      <name val="굴림체"/>
      <family val="3"/>
      <charset val="129"/>
    </font>
    <font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b/>
      <u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EEEE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 applyFill="1" applyAlignment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76" fontId="4" fillId="0" borderId="1" xfId="0" quotePrefix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176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vertical="center" shrinkToFit="1"/>
    </xf>
    <xf numFmtId="179" fontId="7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vertical="center" wrapText="1" shrinkToFit="1"/>
    </xf>
    <xf numFmtId="179" fontId="5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0" fillId="0" borderId="0" xfId="0" quotePrefix="1" applyFill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79" fontId="7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8" fillId="0" borderId="0" xfId="0" quotePrefix="1" applyFont="1" applyFill="1" applyAlignment="1">
      <alignment vertical="center"/>
    </xf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vertical="center"/>
    </xf>
    <xf numFmtId="0" fontId="8" fillId="0" borderId="0" xfId="0" applyFont="1" applyFill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11" fillId="0" borderId="2" xfId="0" quotePrefix="1" applyFont="1" applyBorder="1" applyAlignment="1">
      <alignment horizontal="center" vertical="center" shrinkToFit="1"/>
    </xf>
    <xf numFmtId="0" fontId="11" fillId="0" borderId="2" xfId="0" quotePrefix="1" applyFont="1" applyBorder="1" applyAlignment="1">
      <alignment vertical="center" shrinkToFit="1"/>
    </xf>
    <xf numFmtId="183" fontId="11" fillId="0" borderId="2" xfId="0" applyNumberFormat="1" applyFont="1" applyBorder="1" applyAlignment="1">
      <alignment vertical="center" shrinkToFit="1"/>
    </xf>
    <xf numFmtId="0" fontId="11" fillId="0" borderId="0" xfId="0" quotePrefix="1" applyFont="1" applyAlignment="1">
      <alignment vertical="center"/>
    </xf>
    <xf numFmtId="183" fontId="11" fillId="0" borderId="0" xfId="0" applyNumberFormat="1" applyFont="1" applyAlignment="1">
      <alignment vertical="center"/>
    </xf>
    <xf numFmtId="0" fontId="11" fillId="0" borderId="7" xfId="0" quotePrefix="1" applyFont="1" applyBorder="1" applyAlignment="1">
      <alignment horizontal="center" vertical="center" shrinkToFit="1"/>
    </xf>
    <xf numFmtId="0" fontId="11" fillId="0" borderId="7" xfId="0" quotePrefix="1" applyFont="1" applyBorder="1" applyAlignment="1">
      <alignment vertical="center" shrinkToFit="1"/>
    </xf>
    <xf numFmtId="183" fontId="11" fillId="0" borderId="7" xfId="0" applyNumberFormat="1" applyFont="1" applyBorder="1" applyAlignment="1">
      <alignment vertical="center" shrinkToFit="1"/>
    </xf>
    <xf numFmtId="0" fontId="11" fillId="0" borderId="3" xfId="0" quotePrefix="1" applyFont="1" applyBorder="1" applyAlignment="1">
      <alignment horizontal="center" vertical="center" shrinkToFit="1"/>
    </xf>
    <xf numFmtId="0" fontId="11" fillId="0" borderId="3" xfId="0" quotePrefix="1" applyFont="1" applyBorder="1" applyAlignment="1">
      <alignment vertical="center" shrinkToFit="1"/>
    </xf>
    <xf numFmtId="183" fontId="11" fillId="0" borderId="3" xfId="0" applyNumberFormat="1" applyFont="1" applyBorder="1" applyAlignment="1">
      <alignment vertical="center" shrinkToFit="1"/>
    </xf>
    <xf numFmtId="0" fontId="11" fillId="0" borderId="1" xfId="0" quotePrefix="1" applyFont="1" applyBorder="1" applyAlignment="1">
      <alignment horizontal="center" vertical="center" shrinkToFit="1"/>
    </xf>
    <xf numFmtId="0" fontId="11" fillId="0" borderId="1" xfId="0" quotePrefix="1" applyFont="1" applyBorder="1" applyAlignment="1">
      <alignment vertical="center" shrinkToFit="1"/>
    </xf>
    <xf numFmtId="183" fontId="11" fillId="0" borderId="1" xfId="0" applyNumberFormat="1" applyFont="1" applyBorder="1" applyAlignment="1">
      <alignment vertical="center" shrinkToFit="1"/>
    </xf>
    <xf numFmtId="0" fontId="11" fillId="0" borderId="3" xfId="0" applyFont="1" applyBorder="1" applyAlignment="1">
      <alignment vertical="center" shrinkToFit="1"/>
    </xf>
    <xf numFmtId="9" fontId="11" fillId="0" borderId="0" xfId="0" applyNumberFormat="1" applyFont="1" applyAlignment="1">
      <alignment vertical="center"/>
    </xf>
    <xf numFmtId="0" fontId="11" fillId="0" borderId="7" xfId="0" applyFont="1" applyBorder="1" applyAlignment="1">
      <alignment vertical="center" shrinkToFit="1"/>
    </xf>
    <xf numFmtId="10" fontId="11" fillId="0" borderId="0" xfId="0" applyNumberFormat="1" applyFont="1" applyAlignment="1">
      <alignment vertical="center"/>
    </xf>
    <xf numFmtId="0" fontId="11" fillId="0" borderId="7" xfId="0" quotePrefix="1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1" xfId="0" applyFont="1" applyBorder="1" applyAlignment="1">
      <alignment vertical="center" shrinkToFit="1"/>
    </xf>
    <xf numFmtId="0" fontId="11" fillId="0" borderId="0" xfId="0" applyFont="1" applyAlignment="1">
      <alignment horizontal="center" vertical="center"/>
    </xf>
    <xf numFmtId="182" fontId="11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179" fontId="5" fillId="0" borderId="1" xfId="0" applyNumberFormat="1" applyFont="1" applyFill="1" applyBorder="1" applyAlignment="1">
      <alignment vertical="center" wrapText="1"/>
    </xf>
    <xf numFmtId="179" fontId="7" fillId="0" borderId="1" xfId="0" applyNumberFormat="1" applyFont="1" applyFill="1" applyBorder="1" applyAlignment="1">
      <alignment vertical="center" shrinkToFit="1"/>
    </xf>
    <xf numFmtId="3" fontId="7" fillId="0" borderId="1" xfId="0" applyNumberFormat="1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4" fillId="0" borderId="1" xfId="0" quotePrefix="1" applyFont="1" applyFill="1" applyBorder="1" applyAlignment="1">
      <alignment horizontal="center"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>
      <alignment vertical="center"/>
    </xf>
    <xf numFmtId="179" fontId="9" fillId="0" borderId="0" xfId="0" applyNumberFormat="1" applyFont="1" applyFill="1">
      <alignment vertical="center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41" fontId="5" fillId="0" borderId="1" xfId="1" applyFont="1" applyFill="1" applyBorder="1" applyAlignment="1">
      <alignment vertical="center" wrapText="1"/>
    </xf>
    <xf numFmtId="41" fontId="4" fillId="0" borderId="1" xfId="1" quotePrefix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vertical="center" wrapText="1"/>
    </xf>
    <xf numFmtId="41" fontId="0" fillId="0" borderId="0" xfId="1" applyFont="1" applyFill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90" fontId="5" fillId="0" borderId="1" xfId="1" applyNumberFormat="1" applyFont="1" applyFill="1" applyBorder="1" applyAlignment="1">
      <alignment vertical="center" wrapText="1"/>
    </xf>
    <xf numFmtId="0" fontId="11" fillId="0" borderId="4" xfId="0" quotePrefix="1" applyFont="1" applyBorder="1" applyAlignment="1">
      <alignment horizontal="center" vertical="center" shrinkToFit="1"/>
    </xf>
    <xf numFmtId="0" fontId="11" fillId="0" borderId="5" xfId="0" quotePrefix="1" applyFont="1" applyBorder="1" applyAlignment="1">
      <alignment horizontal="center" vertical="center" shrinkToFit="1"/>
    </xf>
    <xf numFmtId="0" fontId="11" fillId="0" borderId="6" xfId="0" quotePrefix="1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textRotation="255" wrapText="1" shrinkToFit="1"/>
    </xf>
    <xf numFmtId="0" fontId="11" fillId="0" borderId="7" xfId="0" applyFont="1" applyBorder="1" applyAlignment="1">
      <alignment horizontal="center" vertical="center" textRotation="255" wrapText="1" shrinkToFit="1"/>
    </xf>
    <xf numFmtId="0" fontId="11" fillId="0" borderId="3" xfId="0" applyFont="1" applyBorder="1" applyAlignment="1">
      <alignment horizontal="center" vertical="center" textRotation="255" wrapText="1" shrinkToFit="1"/>
    </xf>
    <xf numFmtId="0" fontId="12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11" fillId="4" borderId="8" xfId="0" applyFont="1" applyFill="1" applyBorder="1" applyAlignment="1">
      <alignment horizontal="left" vertical="center" wrapText="1" shrinkToFit="1"/>
    </xf>
    <xf numFmtId="0" fontId="11" fillId="4" borderId="9" xfId="0" applyFont="1" applyFill="1" applyBorder="1" applyAlignment="1">
      <alignment horizontal="left" vertical="center" shrinkToFit="1"/>
    </xf>
    <xf numFmtId="0" fontId="11" fillId="4" borderId="10" xfId="0" applyFont="1" applyFill="1" applyBorder="1" applyAlignment="1">
      <alignment horizontal="left" vertical="center" shrinkToFit="1"/>
    </xf>
    <xf numFmtId="0" fontId="11" fillId="0" borderId="11" xfId="0" applyFont="1" applyBorder="1" applyAlignment="1">
      <alignment horizontal="left" vertical="center" shrinkToFit="1"/>
    </xf>
    <xf numFmtId="0" fontId="11" fillId="0" borderId="12" xfId="0" applyFont="1" applyBorder="1" applyAlignment="1">
      <alignment horizontal="left" vertical="center" shrinkToFit="1"/>
    </xf>
    <xf numFmtId="0" fontId="11" fillId="0" borderId="13" xfId="0" applyFont="1" applyBorder="1" applyAlignment="1">
      <alignment horizontal="left" vertical="center" shrinkToFit="1"/>
    </xf>
    <xf numFmtId="0" fontId="11" fillId="4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41" fontId="4" fillId="0" borderId="1" xfId="1" quotePrefix="1" applyFont="1" applyFill="1" applyBorder="1" applyAlignment="1">
      <alignment horizontal="center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1"/>
  <sheetViews>
    <sheetView view="pageBreakPreview" zoomScale="115" zoomScaleNormal="100" zoomScaleSheetLayoutView="115" workbookViewId="0">
      <selection activeCell="A2" sqref="A2"/>
    </sheetView>
  </sheetViews>
  <sheetFormatPr defaultRowHeight="11.25"/>
  <cols>
    <col min="1" max="1" width="4.75" style="61" customWidth="1"/>
    <col min="2" max="2" width="4.5" style="61" customWidth="1"/>
    <col min="3" max="3" width="20.625" style="61" customWidth="1"/>
    <col min="4" max="4" width="17.375" style="37" customWidth="1"/>
    <col min="5" max="5" width="22.375" style="37" customWidth="1"/>
    <col min="6" max="6" width="20.5" style="37" customWidth="1"/>
    <col min="7" max="10" width="9" style="37" customWidth="1"/>
    <col min="11" max="16384" width="9" style="37"/>
  </cols>
  <sheetData>
    <row r="1" spans="1:10" ht="26.1" customHeight="1">
      <c r="A1" s="100" t="s">
        <v>171</v>
      </c>
      <c r="B1" s="100"/>
      <c r="C1" s="100"/>
      <c r="D1" s="100"/>
      <c r="E1" s="100"/>
      <c r="F1" s="100"/>
    </row>
    <row r="2" spans="1:10" ht="7.5" customHeight="1">
      <c r="A2" s="38"/>
      <c r="B2" s="38"/>
      <c r="C2" s="38"/>
      <c r="D2" s="39"/>
      <c r="E2" s="39"/>
      <c r="F2" s="39"/>
    </row>
    <row r="3" spans="1:10" ht="23.25" customHeight="1">
      <c r="A3" s="101" t="s">
        <v>125</v>
      </c>
      <c r="B3" s="101"/>
      <c r="C3" s="101"/>
      <c r="D3" s="101"/>
      <c r="E3" s="101"/>
      <c r="F3" s="101"/>
    </row>
    <row r="4" spans="1:10" ht="18.75" customHeight="1">
      <c r="A4" s="102" t="s">
        <v>47</v>
      </c>
      <c r="B4" s="103"/>
      <c r="C4" s="104"/>
      <c r="D4" s="108" t="s">
        <v>48</v>
      </c>
      <c r="E4" s="108" t="s">
        <v>29</v>
      </c>
      <c r="F4" s="108" t="s">
        <v>49</v>
      </c>
    </row>
    <row r="5" spans="1:10" ht="11.25" customHeight="1">
      <c r="A5" s="105"/>
      <c r="B5" s="106"/>
      <c r="C5" s="107"/>
      <c r="D5" s="109"/>
      <c r="E5" s="109"/>
      <c r="F5" s="109"/>
    </row>
    <row r="6" spans="1:10" ht="26.1" customHeight="1">
      <c r="A6" s="97" t="s">
        <v>50</v>
      </c>
      <c r="B6" s="97" t="s">
        <v>51</v>
      </c>
      <c r="C6" s="40" t="s">
        <v>52</v>
      </c>
      <c r="D6" s="41" t="s">
        <v>19</v>
      </c>
      <c r="E6" s="42">
        <f>'집계표(을지로6가)'!F6</f>
        <v>0</v>
      </c>
      <c r="F6" s="41" t="s">
        <v>19</v>
      </c>
      <c r="G6" s="43" t="s">
        <v>30</v>
      </c>
      <c r="I6" s="44">
        <f>E6</f>
        <v>0</v>
      </c>
    </row>
    <row r="7" spans="1:10" ht="26.1" customHeight="1">
      <c r="A7" s="98"/>
      <c r="B7" s="98"/>
      <c r="C7" s="45" t="s">
        <v>53</v>
      </c>
      <c r="D7" s="46" t="s">
        <v>19</v>
      </c>
      <c r="E7" s="47">
        <f>ROUNDDOWN(SUMIF($G$6:$G$31,"A1",$E$6:$E$31)*J7,0)</f>
        <v>0</v>
      </c>
      <c r="F7" s="46" t="s">
        <v>19</v>
      </c>
      <c r="G7" s="43" t="s">
        <v>31</v>
      </c>
      <c r="I7" s="44">
        <f>E7</f>
        <v>0</v>
      </c>
    </row>
    <row r="8" spans="1:10" ht="26.1" customHeight="1">
      <c r="A8" s="98"/>
      <c r="B8" s="98"/>
      <c r="C8" s="48" t="s">
        <v>54</v>
      </c>
      <c r="D8" s="49" t="s">
        <v>19</v>
      </c>
      <c r="E8" s="50"/>
      <c r="F8" s="49" t="s">
        <v>19</v>
      </c>
      <c r="G8" s="43" t="s">
        <v>32</v>
      </c>
      <c r="I8" s="44">
        <f>E8</f>
        <v>0</v>
      </c>
    </row>
    <row r="9" spans="1:10" ht="26.1" customHeight="1">
      <c r="A9" s="98"/>
      <c r="B9" s="99"/>
      <c r="C9" s="51" t="s">
        <v>55</v>
      </c>
      <c r="D9" s="52" t="s">
        <v>19</v>
      </c>
      <c r="E9" s="53">
        <f>SUM(E6:E8)</f>
        <v>0</v>
      </c>
      <c r="F9" s="52" t="s">
        <v>19</v>
      </c>
      <c r="G9" s="43" t="s">
        <v>26</v>
      </c>
      <c r="I9" s="44">
        <f>E9</f>
        <v>0</v>
      </c>
    </row>
    <row r="10" spans="1:10" ht="26.1" customHeight="1">
      <c r="A10" s="98"/>
      <c r="B10" s="97" t="s">
        <v>25</v>
      </c>
      <c r="C10" s="40" t="s">
        <v>56</v>
      </c>
      <c r="D10" s="41" t="s">
        <v>19</v>
      </c>
      <c r="E10" s="42">
        <f>'집계표(을지로6가)'!H6</f>
        <v>0</v>
      </c>
      <c r="F10" s="41" t="s">
        <v>19</v>
      </c>
      <c r="G10" s="43" t="s">
        <v>33</v>
      </c>
      <c r="I10" s="44">
        <f>E10</f>
        <v>0</v>
      </c>
    </row>
    <row r="11" spans="1:10" ht="26.1" customHeight="1">
      <c r="A11" s="98"/>
      <c r="B11" s="98"/>
      <c r="C11" s="48" t="s">
        <v>57</v>
      </c>
      <c r="D11" s="54" t="str">
        <f>"직.노*"&amp;H11*100&amp;"%"</f>
        <v>직.노*9.6%</v>
      </c>
      <c r="E11" s="50">
        <f>ROUNDDOWN(SUMIF($G$6:$G$31,"B1",$E$6:$E$31)*J11,0)</f>
        <v>0</v>
      </c>
      <c r="F11" s="49" t="s">
        <v>19</v>
      </c>
      <c r="G11" s="43" t="s">
        <v>34</v>
      </c>
      <c r="H11" s="57">
        <v>9.6000000000000002E-2</v>
      </c>
      <c r="I11" s="44">
        <f>ROUNDDOWN(SUMIF($G$6:$G$31,"B1",$I$6:$I$31)*H11,0)</f>
        <v>0</v>
      </c>
      <c r="J11" s="55">
        <f>H11</f>
        <v>9.6000000000000002E-2</v>
      </c>
    </row>
    <row r="12" spans="1:10" ht="26.1" customHeight="1">
      <c r="A12" s="98"/>
      <c r="B12" s="99"/>
      <c r="C12" s="51" t="s">
        <v>58</v>
      </c>
      <c r="D12" s="52" t="s">
        <v>19</v>
      </c>
      <c r="E12" s="53">
        <f>SUM(E10:E11)</f>
        <v>0</v>
      </c>
      <c r="F12" s="52" t="s">
        <v>19</v>
      </c>
      <c r="G12" s="43" t="s">
        <v>28</v>
      </c>
      <c r="I12" s="44">
        <f>E12</f>
        <v>0</v>
      </c>
    </row>
    <row r="13" spans="1:10" ht="26.1" customHeight="1">
      <c r="A13" s="98"/>
      <c r="B13" s="97" t="s">
        <v>59</v>
      </c>
      <c r="C13" s="40" t="s">
        <v>60</v>
      </c>
      <c r="D13" s="41" t="s">
        <v>19</v>
      </c>
      <c r="E13" s="42">
        <f>'집계표(을지로6가)'!J6</f>
        <v>0</v>
      </c>
      <c r="F13" s="41" t="s">
        <v>19</v>
      </c>
      <c r="G13" s="43" t="s">
        <v>35</v>
      </c>
      <c r="I13" s="44">
        <f>E13</f>
        <v>0</v>
      </c>
    </row>
    <row r="14" spans="1:10" ht="26.1" customHeight="1">
      <c r="A14" s="98"/>
      <c r="B14" s="98"/>
      <c r="C14" s="45" t="s">
        <v>61</v>
      </c>
      <c r="D14" s="56" t="str">
        <f>"(노)*"&amp;H14*100&amp;"%"</f>
        <v>(노)*3.8%</v>
      </c>
      <c r="E14" s="47">
        <f>ROUNDDOWN((SUMIF($G$6:$G$31,"B",$E$6:$E$31))*J14,0)</f>
        <v>0</v>
      </c>
      <c r="F14" s="46"/>
      <c r="G14" s="43" t="s">
        <v>62</v>
      </c>
      <c r="H14" s="57">
        <v>3.7999999999999999E-2</v>
      </c>
      <c r="I14" s="44">
        <f>ROUNDDOWN((SUMIF($G$6:$G$31,"B",$I$6:$I$31))*H14,0)</f>
        <v>0</v>
      </c>
      <c r="J14" s="57">
        <f>H14</f>
        <v>3.7999999999999999E-2</v>
      </c>
    </row>
    <row r="15" spans="1:10" ht="26.1" customHeight="1">
      <c r="A15" s="98"/>
      <c r="B15" s="98"/>
      <c r="C15" s="45" t="s">
        <v>63</v>
      </c>
      <c r="D15" s="56" t="str">
        <f>"(노)*"&amp;H15*100&amp;"%"</f>
        <v>(노)*0.87%</v>
      </c>
      <c r="E15" s="47">
        <f>ROUNDDOWN((SUMIF($G$6:$G$31,"B",$E$6:$E$31))*J15,0)</f>
        <v>0</v>
      </c>
      <c r="F15" s="46"/>
      <c r="G15" s="43" t="s">
        <v>64</v>
      </c>
      <c r="H15" s="57">
        <v>8.6999999999999994E-3</v>
      </c>
      <c r="I15" s="44">
        <f>ROUNDDOWN((SUMIF($G$6:$G$31,"B",$I$6:$I$31))*H15,0)</f>
        <v>0</v>
      </c>
      <c r="J15" s="57">
        <f>H15</f>
        <v>8.6999999999999994E-3</v>
      </c>
    </row>
    <row r="16" spans="1:10" ht="26.1" customHeight="1">
      <c r="A16" s="98"/>
      <c r="B16" s="98"/>
      <c r="C16" s="45" t="s">
        <v>65</v>
      </c>
      <c r="D16" s="58" t="s">
        <v>36</v>
      </c>
      <c r="E16" s="62">
        <v>0</v>
      </c>
      <c r="F16" s="59" t="s">
        <v>66</v>
      </c>
      <c r="G16" s="43" t="s">
        <v>67</v>
      </c>
      <c r="I16" s="44">
        <f>ROUNDDOWN((SUMIF($G$6:$G$31,"B1",$I$6:$I$31))*H16,0)</f>
        <v>0</v>
      </c>
    </row>
    <row r="17" spans="1:10" ht="26.1" customHeight="1">
      <c r="A17" s="98"/>
      <c r="B17" s="98"/>
      <c r="C17" s="45" t="s">
        <v>68</v>
      </c>
      <c r="D17" s="58" t="s">
        <v>37</v>
      </c>
      <c r="E17" s="62">
        <v>0</v>
      </c>
      <c r="F17" s="59" t="s">
        <v>66</v>
      </c>
      <c r="G17" s="43" t="s">
        <v>69</v>
      </c>
      <c r="I17" s="44">
        <f>ROUNDDOWN((SUMIF($G$6:$G$31,"B1",$I$6:$I$31))*H17,0)</f>
        <v>0</v>
      </c>
    </row>
    <row r="18" spans="1:10" ht="26.1" customHeight="1">
      <c r="A18" s="98"/>
      <c r="B18" s="98"/>
      <c r="C18" s="45" t="s">
        <v>70</v>
      </c>
      <c r="D18" s="58" t="s">
        <v>38</v>
      </c>
      <c r="E18" s="62">
        <v>0</v>
      </c>
      <c r="F18" s="59" t="s">
        <v>66</v>
      </c>
      <c r="G18" s="43" t="s">
        <v>71</v>
      </c>
      <c r="I18" s="44">
        <f>ROUNDDOWN((SUMIF($G$6:$G$31,"C12",$I$6:$I$31))*H18,0)</f>
        <v>0</v>
      </c>
    </row>
    <row r="19" spans="1:10" ht="26.1" customHeight="1">
      <c r="A19" s="98"/>
      <c r="B19" s="98"/>
      <c r="C19" s="45" t="s">
        <v>72</v>
      </c>
      <c r="D19" s="58" t="s">
        <v>101</v>
      </c>
      <c r="E19" s="62">
        <f>ROUNDDOWN(E10*0/100,0)</f>
        <v>0</v>
      </c>
      <c r="F19" s="59" t="s">
        <v>73</v>
      </c>
      <c r="G19" s="43" t="s">
        <v>74</v>
      </c>
      <c r="I19" s="44">
        <f>ROUNDDOWN((SUMIF($G$6:$G$31,"B1",$I$6:$I$31))*H19,0)</f>
        <v>0</v>
      </c>
    </row>
    <row r="20" spans="1:10" ht="26.1" customHeight="1">
      <c r="A20" s="98"/>
      <c r="B20" s="98"/>
      <c r="C20" s="45" t="s">
        <v>75</v>
      </c>
      <c r="D20" s="56" t="str">
        <f>"(재+직.노)*"&amp;H20*100&amp;"%"</f>
        <v>(재+직.노)*2.93%</v>
      </c>
      <c r="E20" s="47">
        <f>ROUNDDOWN((SUMIF($G$6:$G$31,"A",$E$6:$E$31)+SUMIF($G$6:$G$31,"B1",$E$6:$E$31))*J20,0)</f>
        <v>0</v>
      </c>
      <c r="F20" s="46"/>
      <c r="G20" s="43" t="s">
        <v>76</v>
      </c>
      <c r="H20" s="57">
        <v>2.93E-2</v>
      </c>
      <c r="I20" s="44">
        <f>ROUNDDOWN((SUMIF($G$6:$G$31,"A",$I$6:$I$31)+SUMIF($G$6:$G$31,"B1",$I$6:$I$31))*H20,0)</f>
        <v>0</v>
      </c>
      <c r="J20" s="57">
        <f>H20</f>
        <v>2.93E-2</v>
      </c>
    </row>
    <row r="21" spans="1:10" ht="26.1" customHeight="1">
      <c r="A21" s="98"/>
      <c r="B21" s="98"/>
      <c r="C21" s="45" t="s">
        <v>77</v>
      </c>
      <c r="D21" s="56" t="str">
        <f>"(재+노)*"&amp;H21*100&amp;"%"</f>
        <v>(재+노)*3.03%</v>
      </c>
      <c r="E21" s="47">
        <f>ROUNDDOWN((SUMIF($G$6:$G$31,"A",$E$6:$E$31)+SUMIF($G$6:$G$31,"B",$E$6:$E$31))*J21,0)</f>
        <v>0</v>
      </c>
      <c r="F21" s="46"/>
      <c r="G21" s="43" t="s">
        <v>78</v>
      </c>
      <c r="H21" s="57">
        <v>3.0300000000000001E-2</v>
      </c>
      <c r="I21" s="44">
        <f>ROUNDDOWN((SUMIF($G$6:$G$31,"A",$I$6:$I$31)+SUMIF($G$6:$G$31,"B",$I$6:$I$31))*H21,0)</f>
        <v>0</v>
      </c>
      <c r="J21" s="55">
        <f>H21</f>
        <v>3.0300000000000001E-2</v>
      </c>
    </row>
    <row r="22" spans="1:10" ht="26.1" customHeight="1">
      <c r="A22" s="98"/>
      <c r="B22" s="98"/>
      <c r="C22" s="45" t="s">
        <v>79</v>
      </c>
      <c r="D22" s="56" t="str">
        <f>"(재+직.노+기.경)*"&amp;H22*100&amp;"%"</f>
        <v>(재+직.노+기.경)*0.3%</v>
      </c>
      <c r="E22" s="47">
        <f>ROUNDDOWN((SUMIF($G$6:$G$31,"A",$E$6:$E$31)+SUMIF($G$6:$G$31,"B1",$E$6:$E$31)+SUMIF($G$6:$G$31,"C4",$E$6:$E$31))*J22,0)</f>
        <v>0</v>
      </c>
      <c r="F22" s="46"/>
      <c r="G22" s="43" t="s">
        <v>80</v>
      </c>
      <c r="H22" s="57">
        <v>3.0000000000000001E-3</v>
      </c>
      <c r="I22" s="44">
        <f>ROUNDDOWN((SUMIF($G$6:$G$31,"A",$I$6:$I$31)+SUMIF($G$6:$G$31,"B1",$I$6:$I$31)+SUMIF($G$6:$G$31,"C4",$I$6:$I$31))*H22,0)</f>
        <v>0</v>
      </c>
      <c r="J22" s="57">
        <f>H22</f>
        <v>3.0000000000000001E-3</v>
      </c>
    </row>
    <row r="23" spans="1:10" ht="26.1" customHeight="1">
      <c r="A23" s="98"/>
      <c r="B23" s="98"/>
      <c r="C23" s="48" t="s">
        <v>81</v>
      </c>
      <c r="D23" s="49" t="s">
        <v>19</v>
      </c>
      <c r="E23" s="50">
        <f>ROUNDDOWN((SUMIF($G$6:$G$31,"A",$E$6:$E$31)+SUMIF($G$6:$G$31,"B1",$E$6:$E$31)+SUMIF($G$6:$G$31,"C4",$E$6:$E$31))*J23,0)</f>
        <v>0</v>
      </c>
      <c r="F23" s="49" t="s">
        <v>19</v>
      </c>
      <c r="G23" s="43" t="s">
        <v>82</v>
      </c>
      <c r="I23" s="44">
        <f>ROUNDDOWN((SUMIF($G$6:$G$31,"A",$I$6:$I$31)+SUMIF($G$6:$G$31,"B1",$I$6:$I$31)+SUMIF($G$6:$G$31,"C4",$I$6:$I$31))*H23,0)</f>
        <v>0</v>
      </c>
    </row>
    <row r="24" spans="1:10" ht="26.1" customHeight="1">
      <c r="A24" s="98"/>
      <c r="B24" s="99"/>
      <c r="C24" s="51" t="s">
        <v>58</v>
      </c>
      <c r="D24" s="52" t="s">
        <v>19</v>
      </c>
      <c r="E24" s="53">
        <f>SUM(E13:E23)</f>
        <v>0</v>
      </c>
      <c r="F24" s="52" t="s">
        <v>19</v>
      </c>
      <c r="G24" s="43" t="s">
        <v>27</v>
      </c>
      <c r="I24" s="44">
        <f>E24</f>
        <v>0</v>
      </c>
    </row>
    <row r="25" spans="1:10" ht="26.1" customHeight="1">
      <c r="A25" s="99"/>
      <c r="B25" s="94" t="s">
        <v>83</v>
      </c>
      <c r="C25" s="96"/>
      <c r="D25" s="52" t="s">
        <v>19</v>
      </c>
      <c r="E25" s="53">
        <f>SUMIF($G$6:$G$31,"A",$E$6:$E$31)+SUMIF($G$6:$G$31,"B",$E$6:$E$31)+SUMIF($G$6:$G$31,"C",$E$6:$E$31)</f>
        <v>0</v>
      </c>
      <c r="F25" s="52" t="s">
        <v>19</v>
      </c>
      <c r="G25" s="43" t="s">
        <v>84</v>
      </c>
      <c r="I25" s="44">
        <f>E25</f>
        <v>0</v>
      </c>
    </row>
    <row r="26" spans="1:10" ht="26.1" customHeight="1">
      <c r="A26" s="94" t="s">
        <v>85</v>
      </c>
      <c r="B26" s="95"/>
      <c r="C26" s="96"/>
      <c r="D26" s="60" t="str">
        <f>"(재+노+경)*"&amp;H26*100&amp;"%"</f>
        <v>(재+노+경)*6%</v>
      </c>
      <c r="E26" s="53">
        <f>ROUNDDOWN((SUMIF($G$6:$G$31,"A",$E$6:$E$31)+SUMIF($G$6:$G$31,"B",$E$6:$E$31)+SUMIF($G$6:$G$31,"C",$E$6:$E$31))*J26,0)</f>
        <v>0</v>
      </c>
      <c r="F26" s="52" t="s">
        <v>19</v>
      </c>
      <c r="G26" s="43" t="s">
        <v>86</v>
      </c>
      <c r="H26" s="55">
        <v>0.06</v>
      </c>
      <c r="I26" s="44">
        <f>ROUNDDOWN((SUMIF($G$6:$G$31,"A",$I$6:$I$31)+SUMIF($G$6:$G$31,"B",$I$6:$I$31)+SUMIF($G$6:$G$31,"C",$I$6:$I$31))*H26,0)</f>
        <v>0</v>
      </c>
      <c r="J26" s="55">
        <f>H26</f>
        <v>0.06</v>
      </c>
    </row>
    <row r="27" spans="1:10" ht="26.1" customHeight="1">
      <c r="A27" s="94" t="s">
        <v>87</v>
      </c>
      <c r="B27" s="95"/>
      <c r="C27" s="96"/>
      <c r="D27" s="60" t="str">
        <f>"(노+경+일)*"&amp;H27*100&amp;"%"</f>
        <v>(노+경+일)*10.51%</v>
      </c>
      <c r="E27" s="53">
        <f>ROUNDDOWN((E12+E24+E26)*J27,0)</f>
        <v>0</v>
      </c>
      <c r="F27" s="52"/>
      <c r="G27" s="43" t="s">
        <v>88</v>
      </c>
      <c r="H27" s="57">
        <v>0.1051</v>
      </c>
      <c r="I27" s="44">
        <f>ROUND((SUMIF($G$6:$G$31,"B",$I$6:$I$31)+SUMIF($G$6:$G$31,"C",$I$6:$I$31)+SUMIF($G$6:$G$31,"D",$I$6:$I$31))*H27, 0)+K27</f>
        <v>0</v>
      </c>
      <c r="J27" s="55">
        <f>H27</f>
        <v>0.1051</v>
      </c>
    </row>
    <row r="28" spans="1:10" ht="26.1" customHeight="1">
      <c r="A28" s="94" t="s">
        <v>89</v>
      </c>
      <c r="B28" s="95"/>
      <c r="C28" s="96"/>
      <c r="D28" s="52" t="s">
        <v>19</v>
      </c>
      <c r="E28" s="53">
        <f>E25+E26+E27</f>
        <v>0</v>
      </c>
      <c r="F28" s="52" t="s">
        <v>19</v>
      </c>
      <c r="G28" s="43" t="s">
        <v>44</v>
      </c>
      <c r="I28" s="44">
        <f>SUM(I25:I27)</f>
        <v>0</v>
      </c>
    </row>
    <row r="29" spans="1:10" ht="26.1" customHeight="1">
      <c r="A29" s="94" t="s">
        <v>90</v>
      </c>
      <c r="B29" s="95"/>
      <c r="C29" s="96"/>
      <c r="D29" s="60" t="str">
        <f>"(총원가)*"&amp;H29*100&amp;"%"</f>
        <v>(총원가)*10%</v>
      </c>
      <c r="E29" s="53">
        <f>E28*0.1</f>
        <v>0</v>
      </c>
      <c r="F29" s="52" t="s">
        <v>19</v>
      </c>
      <c r="G29" s="43" t="s">
        <v>91</v>
      </c>
      <c r="H29" s="55">
        <v>0.1</v>
      </c>
      <c r="I29" s="44">
        <f>ROUNDDOWN((SUMIF($G$6:$G$31,"F",$I$6:$I$31))*H29,0)</f>
        <v>0</v>
      </c>
      <c r="J29" s="55">
        <f>H29</f>
        <v>0.1</v>
      </c>
    </row>
    <row r="30" spans="1:10" ht="26.1" customHeight="1">
      <c r="A30" s="94" t="s">
        <v>92</v>
      </c>
      <c r="B30" s="95"/>
      <c r="C30" s="96"/>
      <c r="D30" s="52" t="s">
        <v>19</v>
      </c>
      <c r="E30" s="53">
        <f>INT(I30/1000)*1000</f>
        <v>0</v>
      </c>
      <c r="F30" s="60" t="s">
        <v>93</v>
      </c>
      <c r="G30" s="43" t="s">
        <v>94</v>
      </c>
      <c r="I30" s="44">
        <f>ROUNDDOWN(SUMIF($G$6:$G$31,"F",$I$6:$I$31)+SUMIF($G$6:$G$31,"H",$I$6:$I$31),0)</f>
        <v>0</v>
      </c>
    </row>
    <row r="31" spans="1:10" ht="15.6" customHeight="1">
      <c r="A31" s="38"/>
      <c r="B31" s="38"/>
      <c r="C31" s="38"/>
      <c r="D31" s="39"/>
      <c r="E31" s="39"/>
      <c r="F31" s="39"/>
    </row>
  </sheetData>
  <mergeCells count="16">
    <mergeCell ref="A1:F1"/>
    <mergeCell ref="A3:F3"/>
    <mergeCell ref="A4:C5"/>
    <mergeCell ref="D4:D5"/>
    <mergeCell ref="E4:E5"/>
    <mergeCell ref="F4:F5"/>
    <mergeCell ref="A28:C28"/>
    <mergeCell ref="A29:C29"/>
    <mergeCell ref="A30:C30"/>
    <mergeCell ref="B10:B12"/>
    <mergeCell ref="B13:B24"/>
    <mergeCell ref="B25:C25"/>
    <mergeCell ref="A26:C26"/>
    <mergeCell ref="A27:C27"/>
    <mergeCell ref="A6:A25"/>
    <mergeCell ref="B6:B9"/>
  </mergeCells>
  <phoneticPr fontId="1" type="noConversion"/>
  <pageMargins left="0.52" right="0" top="0.72" bottom="0.39370078740157477" header="0.46" footer="0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T12"/>
  <sheetViews>
    <sheetView tabSelected="1" workbookViewId="0">
      <selection sqref="A1:M1"/>
    </sheetView>
  </sheetViews>
  <sheetFormatPr defaultRowHeight="16.5"/>
  <cols>
    <col min="1" max="1" width="40.625" customWidth="1"/>
    <col min="2" max="2" width="20.625" customWidth="1"/>
    <col min="3" max="4" width="4.625" style="63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8.5" customHeight="1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</row>
    <row r="2" spans="1:20" ht="34.5" customHeigh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</row>
    <row r="3" spans="1:20" ht="39.950000000000003" customHeight="1">
      <c r="A3" s="112" t="s">
        <v>1</v>
      </c>
      <c r="B3" s="112" t="s">
        <v>2</v>
      </c>
      <c r="C3" s="112" t="s">
        <v>3</v>
      </c>
      <c r="D3" s="112" t="s">
        <v>4</v>
      </c>
      <c r="E3" s="112" t="s">
        <v>5</v>
      </c>
      <c r="F3" s="112"/>
      <c r="G3" s="112" t="s">
        <v>8</v>
      </c>
      <c r="H3" s="112"/>
      <c r="I3" s="112" t="s">
        <v>9</v>
      </c>
      <c r="J3" s="112"/>
      <c r="K3" s="112" t="s">
        <v>10</v>
      </c>
      <c r="L3" s="112"/>
      <c r="M3" s="112" t="s">
        <v>11</v>
      </c>
      <c r="N3" s="114" t="s">
        <v>12</v>
      </c>
      <c r="O3" s="114" t="s">
        <v>13</v>
      </c>
      <c r="P3" s="114" t="s">
        <v>14</v>
      </c>
      <c r="Q3" s="114" t="s">
        <v>15</v>
      </c>
      <c r="R3" s="114" t="s">
        <v>16</v>
      </c>
      <c r="S3" s="114" t="s">
        <v>17</v>
      </c>
      <c r="T3" s="114" t="s">
        <v>18</v>
      </c>
    </row>
    <row r="4" spans="1:20" ht="39.950000000000003" customHeight="1">
      <c r="A4" s="113"/>
      <c r="B4" s="113"/>
      <c r="C4" s="113"/>
      <c r="D4" s="113"/>
      <c r="E4" s="1" t="s">
        <v>6</v>
      </c>
      <c r="F4" s="1" t="s">
        <v>7</v>
      </c>
      <c r="G4" s="1" t="s">
        <v>6</v>
      </c>
      <c r="H4" s="1" t="s">
        <v>7</v>
      </c>
      <c r="I4" s="1" t="s">
        <v>6</v>
      </c>
      <c r="J4" s="1" t="s">
        <v>7</v>
      </c>
      <c r="K4" s="1" t="s">
        <v>6</v>
      </c>
      <c r="L4" s="1" t="s">
        <v>7</v>
      </c>
      <c r="M4" s="113"/>
      <c r="N4" s="114"/>
      <c r="O4" s="114"/>
      <c r="P4" s="114"/>
      <c r="Q4" s="114"/>
      <c r="R4" s="114"/>
      <c r="S4" s="114"/>
      <c r="T4" s="114"/>
    </row>
    <row r="5" spans="1:20" s="3" customFormat="1" ht="39.950000000000003" customHeight="1">
      <c r="A5" s="7"/>
      <c r="B5" s="10"/>
      <c r="C5" s="10"/>
      <c r="D5" s="10"/>
      <c r="E5" s="10"/>
      <c r="F5" s="11"/>
      <c r="G5" s="10"/>
      <c r="H5" s="11"/>
      <c r="I5" s="10"/>
      <c r="J5" s="11"/>
      <c r="K5" s="10"/>
      <c r="L5" s="12">
        <f t="shared" ref="L5:L9" si="0">F5+H5+J5</f>
        <v>0</v>
      </c>
      <c r="M5" s="10"/>
      <c r="N5" s="24"/>
      <c r="O5" s="24"/>
      <c r="P5" s="24"/>
      <c r="Q5" s="24"/>
      <c r="R5" s="24"/>
      <c r="S5" s="24"/>
      <c r="T5" s="24"/>
    </row>
    <row r="6" spans="1:20" s="36" customFormat="1" ht="39.950000000000003" customHeight="1">
      <c r="A6" s="28" t="str">
        <f>'내역서(을지로6가)'!A5</f>
        <v>&lt; 서울을지로6가우체국&gt;</v>
      </c>
      <c r="B6" s="32"/>
      <c r="C6" s="4" t="s">
        <v>40</v>
      </c>
      <c r="D6" s="4">
        <v>1</v>
      </c>
      <c r="E6" s="12"/>
      <c r="F6" s="12">
        <f>SUM(F7:F10)</f>
        <v>0</v>
      </c>
      <c r="G6" s="12"/>
      <c r="H6" s="12">
        <f>SUM(H7:H10)</f>
        <v>0</v>
      </c>
      <c r="I6" s="12"/>
      <c r="J6" s="12">
        <f>SUM(J7:J10)</f>
        <v>0</v>
      </c>
      <c r="K6" s="12">
        <f t="shared" ref="K6:K9" si="1">E6+G6+I6</f>
        <v>0</v>
      </c>
      <c r="L6" s="12">
        <f t="shared" si="0"/>
        <v>0</v>
      </c>
      <c r="M6" s="32" t="s">
        <v>19</v>
      </c>
      <c r="N6" s="33" t="s">
        <v>21</v>
      </c>
      <c r="O6" s="33" t="s">
        <v>19</v>
      </c>
      <c r="P6" s="33" t="s">
        <v>20</v>
      </c>
      <c r="Q6" s="33" t="s">
        <v>19</v>
      </c>
      <c r="R6" s="34">
        <v>3</v>
      </c>
      <c r="S6" s="33" t="s">
        <v>19</v>
      </c>
      <c r="T6" s="35"/>
    </row>
    <row r="7" spans="1:20" s="3" customFormat="1" ht="39.950000000000003" customHeight="1">
      <c r="A7" s="22" t="str">
        <f>'내역서(을지로6가)'!A6</f>
        <v xml:space="preserve">    01  가설, 철거공사</v>
      </c>
      <c r="B7" s="23"/>
      <c r="C7" s="4" t="s">
        <v>40</v>
      </c>
      <c r="D7" s="4">
        <v>1</v>
      </c>
      <c r="E7" s="8"/>
      <c r="F7" s="8">
        <f>'내역서(을지로6가)'!F14</f>
        <v>0</v>
      </c>
      <c r="G7" s="8"/>
      <c r="H7" s="8">
        <f>'내역서(을지로6가)'!H14</f>
        <v>0</v>
      </c>
      <c r="I7" s="8"/>
      <c r="J7" s="8">
        <f>'내역서(을지로6가)'!J14</f>
        <v>0</v>
      </c>
      <c r="K7" s="8">
        <f t="shared" si="1"/>
        <v>0</v>
      </c>
      <c r="L7" s="8">
        <f t="shared" si="0"/>
        <v>0</v>
      </c>
      <c r="M7" s="23" t="s">
        <v>19</v>
      </c>
      <c r="N7" s="2" t="s">
        <v>23</v>
      </c>
      <c r="O7" s="2" t="s">
        <v>19</v>
      </c>
      <c r="P7" s="2" t="s">
        <v>20</v>
      </c>
      <c r="Q7" s="2" t="s">
        <v>19</v>
      </c>
      <c r="R7" s="13">
        <v>3</v>
      </c>
      <c r="S7" s="2" t="s">
        <v>19</v>
      </c>
      <c r="T7" s="14"/>
    </row>
    <row r="8" spans="1:20" s="3" customFormat="1" ht="39.950000000000003" customHeight="1">
      <c r="A8" s="22" t="str">
        <f>'내역서(을지로6가)'!A16</f>
        <v xml:space="preserve">    02  수장공사</v>
      </c>
      <c r="B8" s="23"/>
      <c r="C8" s="4" t="s">
        <v>40</v>
      </c>
      <c r="D8" s="4">
        <v>1</v>
      </c>
      <c r="E8" s="8"/>
      <c r="F8" s="8">
        <f>'내역서(을지로6가)'!F33</f>
        <v>0</v>
      </c>
      <c r="G8" s="8"/>
      <c r="H8" s="8">
        <f>'내역서(을지로6가)'!H33</f>
        <v>0</v>
      </c>
      <c r="I8" s="8"/>
      <c r="J8" s="8">
        <f>'내역서(을지로6가)'!J33</f>
        <v>0</v>
      </c>
      <c r="K8" s="8">
        <f t="shared" si="1"/>
        <v>0</v>
      </c>
      <c r="L8" s="8">
        <f t="shared" si="0"/>
        <v>0</v>
      </c>
      <c r="M8" s="23" t="s">
        <v>19</v>
      </c>
      <c r="N8" s="2" t="s">
        <v>24</v>
      </c>
      <c r="O8" s="2" t="s">
        <v>19</v>
      </c>
      <c r="P8" s="2" t="s">
        <v>20</v>
      </c>
      <c r="Q8" s="2" t="s">
        <v>19</v>
      </c>
      <c r="R8" s="13">
        <v>3</v>
      </c>
      <c r="S8" s="2" t="s">
        <v>19</v>
      </c>
      <c r="T8" s="14"/>
    </row>
    <row r="9" spans="1:20" s="3" customFormat="1" ht="39.950000000000003" customHeight="1">
      <c r="A9" s="22" t="str">
        <f>'내역서(을지로6가)'!A35</f>
        <v xml:space="preserve">    03  금속 및 마감공사</v>
      </c>
      <c r="B9" s="23"/>
      <c r="C9" s="4" t="s">
        <v>40</v>
      </c>
      <c r="D9" s="4">
        <v>1</v>
      </c>
      <c r="E9" s="8"/>
      <c r="F9" s="8">
        <f>'내역서(을지로6가)'!F49</f>
        <v>0</v>
      </c>
      <c r="G9" s="8"/>
      <c r="H9" s="8">
        <f>'내역서(을지로6가)'!H49</f>
        <v>0</v>
      </c>
      <c r="I9" s="8"/>
      <c r="J9" s="8">
        <f>'내역서(을지로6가)'!J49</f>
        <v>0</v>
      </c>
      <c r="K9" s="8">
        <f t="shared" si="1"/>
        <v>0</v>
      </c>
      <c r="L9" s="8">
        <f t="shared" si="0"/>
        <v>0</v>
      </c>
      <c r="M9" s="23"/>
      <c r="N9" s="2"/>
      <c r="O9" s="2"/>
      <c r="P9" s="2"/>
      <c r="Q9" s="2"/>
      <c r="R9" s="13"/>
      <c r="S9" s="2"/>
      <c r="T9" s="14"/>
    </row>
    <row r="10" spans="1:20" s="3" customFormat="1" ht="39.950000000000003" customHeight="1">
      <c r="A10" s="66" t="str">
        <f>'내역서(을지로6가)'!A51</f>
        <v xml:space="preserve">    04  기 타   공  사</v>
      </c>
      <c r="B10" s="67"/>
      <c r="C10" s="4" t="s">
        <v>40</v>
      </c>
      <c r="D10" s="4">
        <v>1</v>
      </c>
      <c r="E10" s="8"/>
      <c r="F10" s="8">
        <f>'내역서(을지로6가)'!F61</f>
        <v>0</v>
      </c>
      <c r="G10" s="8"/>
      <c r="H10" s="8">
        <f>'내역서(을지로6가)'!H61</f>
        <v>0</v>
      </c>
      <c r="I10" s="8"/>
      <c r="J10" s="8">
        <f>'내역서(을지로6가)'!J61</f>
        <v>0</v>
      </c>
      <c r="K10" s="8"/>
      <c r="L10" s="8"/>
      <c r="M10" s="67"/>
      <c r="N10" s="2"/>
      <c r="O10" s="2"/>
      <c r="P10" s="2"/>
      <c r="Q10" s="2"/>
      <c r="R10" s="13"/>
      <c r="S10" s="2"/>
      <c r="T10" s="14"/>
    </row>
    <row r="11" spans="1:20" s="3" customFormat="1" ht="39.950000000000003" customHeight="1">
      <c r="A11" s="64"/>
      <c r="B11" s="65"/>
      <c r="C11" s="4"/>
      <c r="D11" s="4"/>
      <c r="E11" s="8"/>
      <c r="F11" s="8"/>
      <c r="G11" s="8"/>
      <c r="H11" s="8"/>
      <c r="I11" s="8"/>
      <c r="J11" s="8"/>
      <c r="K11" s="8"/>
      <c r="L11" s="8"/>
      <c r="M11" s="65"/>
      <c r="N11" s="2"/>
      <c r="O11" s="2"/>
      <c r="P11" s="2"/>
      <c r="Q11" s="2"/>
      <c r="R11" s="13"/>
      <c r="S11" s="2"/>
      <c r="T11" s="14"/>
    </row>
    <row r="12" spans="1:20" s="3" customFormat="1" ht="39.950000000000003" customHeight="1">
      <c r="A12" s="30"/>
      <c r="B12" s="31"/>
      <c r="C12" s="4"/>
      <c r="D12" s="4"/>
      <c r="E12" s="8"/>
      <c r="F12" s="8"/>
      <c r="G12" s="8"/>
      <c r="H12" s="8"/>
      <c r="I12" s="8"/>
      <c r="J12" s="8"/>
      <c r="K12" s="8"/>
      <c r="L12" s="8"/>
      <c r="M12" s="31"/>
      <c r="N12" s="2"/>
      <c r="O12" s="2"/>
      <c r="P12" s="2"/>
      <c r="Q12" s="2"/>
      <c r="R12" s="13"/>
      <c r="S12" s="2"/>
      <c r="T12" s="1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76" bottom="0.35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S63"/>
  <sheetViews>
    <sheetView topLeftCell="C1" zoomScaleNormal="100" workbookViewId="0">
      <pane ySplit="3" topLeftCell="A14" activePane="bottomLeft" state="frozen"/>
      <selection activeCell="E70" sqref="E70"/>
      <selection pane="bottomLeft" activeCell="M24" sqref="M24:M26"/>
    </sheetView>
  </sheetViews>
  <sheetFormatPr defaultRowHeight="16.5"/>
  <cols>
    <col min="1" max="2" width="30.625" style="3" customWidth="1"/>
    <col min="3" max="3" width="4.625" style="6" customWidth="1"/>
    <col min="4" max="4" width="8.625" style="90" customWidth="1"/>
    <col min="5" max="12" width="13.625" style="3" customWidth="1"/>
    <col min="13" max="13" width="12.625" style="3" customWidth="1"/>
    <col min="14" max="16384" width="9" style="3"/>
  </cols>
  <sheetData>
    <row r="1" spans="1:13" ht="30" customHeight="1">
      <c r="A1" s="115" t="s">
        <v>96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s="71" customFormat="1" ht="30" customHeight="1">
      <c r="A2" s="116" t="s">
        <v>1</v>
      </c>
      <c r="B2" s="116" t="s">
        <v>2</v>
      </c>
      <c r="C2" s="116" t="s">
        <v>3</v>
      </c>
      <c r="D2" s="117" t="s">
        <v>4</v>
      </c>
      <c r="E2" s="116" t="s">
        <v>5</v>
      </c>
      <c r="F2" s="116"/>
      <c r="G2" s="116" t="s">
        <v>8</v>
      </c>
      <c r="H2" s="116"/>
      <c r="I2" s="116" t="s">
        <v>9</v>
      </c>
      <c r="J2" s="116"/>
      <c r="K2" s="116" t="s">
        <v>10</v>
      </c>
      <c r="L2" s="116"/>
      <c r="M2" s="116" t="s">
        <v>11</v>
      </c>
    </row>
    <row r="3" spans="1:13" s="71" customFormat="1" ht="30" customHeight="1">
      <c r="A3" s="116"/>
      <c r="B3" s="116"/>
      <c r="C3" s="116"/>
      <c r="D3" s="117"/>
      <c r="E3" s="78" t="s">
        <v>6</v>
      </c>
      <c r="F3" s="72" t="s">
        <v>7</v>
      </c>
      <c r="G3" s="72" t="s">
        <v>6</v>
      </c>
      <c r="H3" s="72" t="s">
        <v>7</v>
      </c>
      <c r="I3" s="72" t="s">
        <v>6</v>
      </c>
      <c r="J3" s="72" t="s">
        <v>7</v>
      </c>
      <c r="K3" s="72" t="s">
        <v>6</v>
      </c>
      <c r="L3" s="72" t="s">
        <v>7</v>
      </c>
      <c r="M3" s="116"/>
    </row>
    <row r="4" spans="1:13" s="71" customFormat="1" ht="30" customHeight="1">
      <c r="A4" s="66"/>
      <c r="B4" s="66"/>
      <c r="C4" s="4"/>
      <c r="D4" s="85"/>
      <c r="E4" s="79"/>
      <c r="F4" s="8"/>
      <c r="G4" s="66"/>
      <c r="H4" s="8"/>
      <c r="I4" s="66"/>
      <c r="J4" s="8"/>
      <c r="K4" s="66"/>
      <c r="L4" s="8"/>
      <c r="M4" s="66"/>
    </row>
    <row r="5" spans="1:13" s="71" customFormat="1" ht="30" customHeight="1">
      <c r="A5" s="21" t="s">
        <v>124</v>
      </c>
      <c r="B5" s="7"/>
      <c r="C5" s="76"/>
      <c r="D5" s="86"/>
      <c r="E5" s="78"/>
      <c r="F5" s="72"/>
      <c r="G5" s="72"/>
      <c r="H5" s="72"/>
      <c r="I5" s="72"/>
      <c r="J5" s="72"/>
      <c r="K5" s="72"/>
      <c r="L5" s="72"/>
      <c r="M5" s="72"/>
    </row>
    <row r="6" spans="1:13" s="71" customFormat="1" ht="30" customHeight="1">
      <c r="A6" s="66" t="s">
        <v>103</v>
      </c>
      <c r="B6" s="66"/>
      <c r="C6" s="4"/>
      <c r="D6" s="85"/>
      <c r="E6" s="79"/>
      <c r="F6" s="66"/>
      <c r="G6" s="66"/>
      <c r="H6" s="66"/>
      <c r="I6" s="66"/>
      <c r="J6" s="66"/>
      <c r="K6" s="66"/>
      <c r="L6" s="66"/>
      <c r="M6" s="66"/>
    </row>
    <row r="7" spans="1:13" s="71" customFormat="1" ht="30" customHeight="1">
      <c r="A7" s="66" t="s">
        <v>102</v>
      </c>
      <c r="B7" s="66"/>
      <c r="C7" s="4" t="s">
        <v>39</v>
      </c>
      <c r="D7" s="85">
        <v>160</v>
      </c>
      <c r="E7" s="8"/>
      <c r="F7" s="8">
        <f t="shared" ref="F7:F10" si="0">TRUNC(E7*D7, 0)</f>
        <v>0</v>
      </c>
      <c r="G7" s="8"/>
      <c r="H7" s="8">
        <f t="shared" ref="H7:H10" si="1">TRUNC(G7*D7, 0)</f>
        <v>0</v>
      </c>
      <c r="I7" s="8"/>
      <c r="J7" s="8">
        <f t="shared" ref="J7:J10" si="2">TRUNC(I7*D7, 0)</f>
        <v>0</v>
      </c>
      <c r="K7" s="8">
        <f t="shared" ref="K7:L10" si="3">TRUNC(E7+G7+I7, 0)</f>
        <v>0</v>
      </c>
      <c r="L7" s="8">
        <f t="shared" si="3"/>
        <v>0</v>
      </c>
      <c r="M7" s="66"/>
    </row>
    <row r="8" spans="1:13" s="71" customFormat="1" ht="30" customHeight="1">
      <c r="A8" s="66" t="s">
        <v>114</v>
      </c>
      <c r="B8" s="80" t="s">
        <v>126</v>
      </c>
      <c r="C8" s="4" t="s">
        <v>39</v>
      </c>
      <c r="D8" s="85">
        <v>160</v>
      </c>
      <c r="E8" s="8"/>
      <c r="F8" s="8">
        <f t="shared" si="0"/>
        <v>0</v>
      </c>
      <c r="G8" s="8"/>
      <c r="H8" s="8">
        <f t="shared" si="1"/>
        <v>0</v>
      </c>
      <c r="I8" s="8"/>
      <c r="J8" s="8">
        <f t="shared" si="2"/>
        <v>0</v>
      </c>
      <c r="K8" s="8">
        <f t="shared" si="3"/>
        <v>0</v>
      </c>
      <c r="L8" s="8">
        <f t="shared" si="3"/>
        <v>0</v>
      </c>
      <c r="M8" s="66"/>
    </row>
    <row r="9" spans="1:13" s="71" customFormat="1" ht="30" customHeight="1">
      <c r="A9" s="66" t="s">
        <v>98</v>
      </c>
      <c r="B9" s="66"/>
      <c r="C9" s="4" t="s">
        <v>97</v>
      </c>
      <c r="D9" s="85">
        <v>2</v>
      </c>
      <c r="E9" s="8"/>
      <c r="F9" s="8">
        <f t="shared" si="0"/>
        <v>0</v>
      </c>
      <c r="G9" s="8"/>
      <c r="H9" s="8">
        <f t="shared" si="1"/>
        <v>0</v>
      </c>
      <c r="I9" s="8"/>
      <c r="J9" s="8">
        <f t="shared" si="2"/>
        <v>0</v>
      </c>
      <c r="K9" s="8">
        <f t="shared" si="3"/>
        <v>0</v>
      </c>
      <c r="L9" s="8">
        <f t="shared" si="3"/>
        <v>0</v>
      </c>
      <c r="M9" s="66"/>
    </row>
    <row r="10" spans="1:13" s="71" customFormat="1" ht="30" customHeight="1">
      <c r="A10" s="66" t="s">
        <v>115</v>
      </c>
      <c r="B10" s="66"/>
      <c r="C10" s="4" t="s">
        <v>39</v>
      </c>
      <c r="D10" s="85">
        <v>33</v>
      </c>
      <c r="E10" s="8"/>
      <c r="F10" s="8">
        <f t="shared" si="0"/>
        <v>0</v>
      </c>
      <c r="G10" s="8"/>
      <c r="H10" s="8">
        <f t="shared" si="1"/>
        <v>0</v>
      </c>
      <c r="I10" s="8"/>
      <c r="J10" s="8">
        <f t="shared" si="2"/>
        <v>0</v>
      </c>
      <c r="K10" s="8">
        <f t="shared" si="3"/>
        <v>0</v>
      </c>
      <c r="L10" s="8">
        <f t="shared" si="3"/>
        <v>0</v>
      </c>
      <c r="M10" s="66"/>
    </row>
    <row r="11" spans="1:13" s="71" customFormat="1" ht="30" customHeight="1">
      <c r="A11" s="91" t="s">
        <v>168</v>
      </c>
      <c r="B11" s="81"/>
      <c r="C11" s="4" t="s">
        <v>169</v>
      </c>
      <c r="D11" s="93">
        <v>0.5</v>
      </c>
      <c r="E11" s="8"/>
      <c r="F11" s="8">
        <f t="shared" ref="F11" si="4">TRUNC(E11*D11, 0)</f>
        <v>0</v>
      </c>
      <c r="G11" s="8"/>
      <c r="H11" s="8">
        <f t="shared" ref="H11" si="5">TRUNC(G11*D11, 0)</f>
        <v>0</v>
      </c>
      <c r="I11" s="8"/>
      <c r="J11" s="8">
        <f t="shared" ref="J11" si="6">TRUNC(I11*D11, 0)</f>
        <v>0</v>
      </c>
      <c r="K11" s="8">
        <f t="shared" ref="K11" si="7">TRUNC(E11+G11+I11, 0)</f>
        <v>0</v>
      </c>
      <c r="L11" s="8">
        <f t="shared" ref="L11" si="8">TRUNC(F11+H11+J11, 0)</f>
        <v>0</v>
      </c>
      <c r="M11" s="91"/>
    </row>
    <row r="12" spans="1:13" s="71" customFormat="1" ht="30" customHeight="1">
      <c r="A12" s="81"/>
      <c r="B12" s="81"/>
      <c r="C12" s="4"/>
      <c r="D12" s="85"/>
      <c r="E12" s="8"/>
      <c r="F12" s="8"/>
      <c r="G12" s="8"/>
      <c r="H12" s="8"/>
      <c r="I12" s="8"/>
      <c r="J12" s="8"/>
      <c r="K12" s="8"/>
      <c r="L12" s="8"/>
      <c r="M12" s="81"/>
    </row>
    <row r="13" spans="1:13" s="71" customFormat="1" ht="30" customHeight="1">
      <c r="A13" s="67"/>
      <c r="B13" s="67"/>
      <c r="C13" s="5"/>
      <c r="D13" s="85"/>
      <c r="E13" s="8"/>
      <c r="F13" s="8"/>
      <c r="G13" s="8"/>
      <c r="H13" s="8"/>
      <c r="I13" s="8"/>
      <c r="J13" s="8"/>
      <c r="K13" s="8"/>
      <c r="L13" s="8"/>
      <c r="M13" s="66"/>
    </row>
    <row r="14" spans="1:13" s="71" customFormat="1" ht="30" customHeight="1">
      <c r="A14" s="66" t="s">
        <v>45</v>
      </c>
      <c r="B14" s="66"/>
      <c r="C14" s="4"/>
      <c r="D14" s="85"/>
      <c r="E14" s="79"/>
      <c r="F14" s="8">
        <f>SUM(F7:F13)</f>
        <v>0</v>
      </c>
      <c r="G14" s="66"/>
      <c r="H14" s="8">
        <f>SUM(H7:H13)</f>
        <v>0</v>
      </c>
      <c r="I14" s="66"/>
      <c r="J14" s="8">
        <f>SUM(J7:J13)</f>
        <v>0</v>
      </c>
      <c r="K14" s="66"/>
      <c r="L14" s="8">
        <f>SUM(L8:L13)</f>
        <v>0</v>
      </c>
      <c r="M14" s="66"/>
    </row>
    <row r="15" spans="1:13" s="71" customFormat="1" ht="30" customHeight="1">
      <c r="A15" s="66"/>
      <c r="B15" s="66"/>
      <c r="C15" s="4"/>
      <c r="D15" s="85"/>
      <c r="E15" s="79"/>
      <c r="F15" s="66"/>
      <c r="G15" s="66"/>
      <c r="H15" s="66"/>
      <c r="I15" s="66"/>
      <c r="J15" s="66"/>
      <c r="K15" s="66"/>
      <c r="L15" s="66"/>
      <c r="M15" s="66"/>
    </row>
    <row r="16" spans="1:13" s="71" customFormat="1" ht="30" customHeight="1">
      <c r="A16" s="66" t="s">
        <v>109</v>
      </c>
      <c r="B16" s="66"/>
      <c r="C16" s="4"/>
      <c r="D16" s="85"/>
      <c r="E16" s="79"/>
      <c r="F16" s="66"/>
      <c r="G16" s="66"/>
      <c r="H16" s="66"/>
      <c r="I16" s="66"/>
      <c r="J16" s="66"/>
      <c r="K16" s="66"/>
      <c r="L16" s="66"/>
      <c r="M16" s="66"/>
    </row>
    <row r="17" spans="1:19" s="74" customFormat="1" ht="35.1" customHeight="1">
      <c r="A17" s="68" t="s">
        <v>127</v>
      </c>
      <c r="B17" s="17" t="s">
        <v>106</v>
      </c>
      <c r="C17" s="20" t="s">
        <v>39</v>
      </c>
      <c r="D17" s="87">
        <v>160</v>
      </c>
      <c r="E17" s="29"/>
      <c r="F17" s="29">
        <f t="shared" ref="F17:F28" si="9">TRUNC(E17*D17, 0)</f>
        <v>0</v>
      </c>
      <c r="G17" s="29"/>
      <c r="H17" s="29">
        <f t="shared" ref="H17:H32" si="10">TRUNC(G17*D17, 0)</f>
        <v>0</v>
      </c>
      <c r="I17" s="29"/>
      <c r="J17" s="29">
        <f t="shared" ref="J17:J32" si="11">TRUNC(I17*D17, 0)</f>
        <v>0</v>
      </c>
      <c r="K17" s="68"/>
      <c r="L17" s="29">
        <f t="shared" ref="L17:L32" si="12">TRUNC(F17+H17+J17, 0)</f>
        <v>0</v>
      </c>
      <c r="M17" s="18"/>
      <c r="N17" s="73"/>
      <c r="O17" s="73"/>
      <c r="P17" s="73"/>
      <c r="Q17" s="73"/>
      <c r="R17" s="73"/>
      <c r="S17" s="73"/>
    </row>
    <row r="18" spans="1:19" s="75" customFormat="1" ht="35.1" customHeight="1">
      <c r="A18" s="19" t="s">
        <v>122</v>
      </c>
      <c r="B18" s="69" t="s">
        <v>146</v>
      </c>
      <c r="C18" s="18" t="s">
        <v>42</v>
      </c>
      <c r="D18" s="87">
        <v>1</v>
      </c>
      <c r="E18" s="29"/>
      <c r="F18" s="29">
        <f t="shared" si="9"/>
        <v>0</v>
      </c>
      <c r="G18" s="29"/>
      <c r="H18" s="29">
        <f t="shared" si="10"/>
        <v>0</v>
      </c>
      <c r="I18" s="29"/>
      <c r="J18" s="29">
        <f t="shared" si="11"/>
        <v>0</v>
      </c>
      <c r="K18" s="29"/>
      <c r="L18" s="29">
        <f t="shared" si="12"/>
        <v>0</v>
      </c>
      <c r="M18" s="18"/>
    </row>
    <row r="19" spans="1:19" s="75" customFormat="1" ht="35.1" customHeight="1">
      <c r="A19" s="19" t="s">
        <v>123</v>
      </c>
      <c r="B19" s="69" t="s">
        <v>146</v>
      </c>
      <c r="C19" s="18" t="s">
        <v>42</v>
      </c>
      <c r="D19" s="87">
        <v>3</v>
      </c>
      <c r="E19" s="29"/>
      <c r="F19" s="29">
        <f t="shared" si="9"/>
        <v>0</v>
      </c>
      <c r="G19" s="29"/>
      <c r="H19" s="29">
        <f t="shared" si="10"/>
        <v>0</v>
      </c>
      <c r="I19" s="29"/>
      <c r="J19" s="29">
        <f t="shared" si="11"/>
        <v>0</v>
      </c>
      <c r="K19" s="29"/>
      <c r="L19" s="29">
        <f t="shared" si="12"/>
        <v>0</v>
      </c>
      <c r="M19" s="18"/>
    </row>
    <row r="20" spans="1:19" s="75" customFormat="1" ht="35.1" customHeight="1">
      <c r="A20" s="19" t="s">
        <v>128</v>
      </c>
      <c r="B20" s="69" t="s">
        <v>147</v>
      </c>
      <c r="C20" s="18" t="s">
        <v>42</v>
      </c>
      <c r="D20" s="87">
        <v>1</v>
      </c>
      <c r="E20" s="29"/>
      <c r="F20" s="29">
        <f t="shared" si="9"/>
        <v>0</v>
      </c>
      <c r="G20" s="29"/>
      <c r="H20" s="29">
        <f t="shared" si="10"/>
        <v>0</v>
      </c>
      <c r="I20" s="29"/>
      <c r="J20" s="29">
        <f t="shared" si="11"/>
        <v>0</v>
      </c>
      <c r="K20" s="29"/>
      <c r="L20" s="29">
        <f t="shared" si="12"/>
        <v>0</v>
      </c>
      <c r="M20" s="18"/>
    </row>
    <row r="21" spans="1:19" s="75" customFormat="1" ht="35.1" customHeight="1">
      <c r="A21" s="19" t="s">
        <v>129</v>
      </c>
      <c r="B21" s="69" t="s">
        <v>148</v>
      </c>
      <c r="C21" s="18" t="s">
        <v>42</v>
      </c>
      <c r="D21" s="87">
        <v>1</v>
      </c>
      <c r="E21" s="29"/>
      <c r="F21" s="29">
        <f t="shared" ref="F21" si="13">TRUNC(E21*D21, 0)</f>
        <v>0</v>
      </c>
      <c r="G21" s="29"/>
      <c r="H21" s="29">
        <f t="shared" ref="H21" si="14">TRUNC(G21*D21, 0)</f>
        <v>0</v>
      </c>
      <c r="I21" s="29"/>
      <c r="J21" s="29">
        <f t="shared" ref="J21" si="15">TRUNC(I21*D21, 0)</f>
        <v>0</v>
      </c>
      <c r="K21" s="29"/>
      <c r="L21" s="29">
        <f t="shared" ref="L21" si="16">TRUNC(F21+H21+J21, 0)</f>
        <v>0</v>
      </c>
      <c r="M21" s="18"/>
    </row>
    <row r="22" spans="1:19" s="71" customFormat="1" ht="35.1" customHeight="1">
      <c r="A22" s="77" t="s">
        <v>120</v>
      </c>
      <c r="B22" s="77"/>
      <c r="C22" s="4" t="s">
        <v>41</v>
      </c>
      <c r="D22" s="87">
        <v>1</v>
      </c>
      <c r="E22" s="29"/>
      <c r="F22" s="29">
        <f t="shared" si="9"/>
        <v>0</v>
      </c>
      <c r="G22" s="29"/>
      <c r="H22" s="29">
        <f t="shared" si="10"/>
        <v>0</v>
      </c>
      <c r="I22" s="29"/>
      <c r="J22" s="29">
        <f t="shared" si="11"/>
        <v>0</v>
      </c>
      <c r="K22" s="29">
        <f>TRUNC(E22+G22+I22, 0)</f>
        <v>0</v>
      </c>
      <c r="L22" s="29">
        <f t="shared" si="12"/>
        <v>0</v>
      </c>
      <c r="M22" s="16"/>
    </row>
    <row r="23" spans="1:19" s="71" customFormat="1" ht="35.1" customHeight="1">
      <c r="A23" s="77" t="s">
        <v>121</v>
      </c>
      <c r="B23" s="77"/>
      <c r="C23" s="4" t="s">
        <v>41</v>
      </c>
      <c r="D23" s="87">
        <v>2</v>
      </c>
      <c r="E23" s="29"/>
      <c r="F23" s="29">
        <f t="shared" si="9"/>
        <v>0</v>
      </c>
      <c r="G23" s="29"/>
      <c r="H23" s="29">
        <f t="shared" si="10"/>
        <v>0</v>
      </c>
      <c r="I23" s="29"/>
      <c r="J23" s="29">
        <f t="shared" si="11"/>
        <v>0</v>
      </c>
      <c r="K23" s="29">
        <f>TRUNC(E23+G23+I23, 0)</f>
        <v>0</v>
      </c>
      <c r="L23" s="29">
        <f t="shared" si="12"/>
        <v>0</v>
      </c>
      <c r="M23" s="16"/>
    </row>
    <row r="24" spans="1:19" s="75" customFormat="1" ht="35.1" customHeight="1">
      <c r="A24" s="68" t="s">
        <v>104</v>
      </c>
      <c r="B24" s="17" t="s">
        <v>144</v>
      </c>
      <c r="C24" s="20" t="s">
        <v>42</v>
      </c>
      <c r="D24" s="87">
        <v>1</v>
      </c>
      <c r="E24" s="29"/>
      <c r="F24" s="29">
        <f t="shared" si="9"/>
        <v>0</v>
      </c>
      <c r="G24" s="29"/>
      <c r="H24" s="29">
        <f t="shared" si="10"/>
        <v>0</v>
      </c>
      <c r="I24" s="29"/>
      <c r="J24" s="29">
        <f t="shared" si="11"/>
        <v>0</v>
      </c>
      <c r="K24" s="29">
        <f>TRUNC(E24+G24+I24, 0)</f>
        <v>0</v>
      </c>
      <c r="L24" s="29">
        <f t="shared" si="12"/>
        <v>0</v>
      </c>
      <c r="M24" s="18"/>
    </row>
    <row r="25" spans="1:19" s="75" customFormat="1" ht="35.1" customHeight="1">
      <c r="A25" s="68" t="s">
        <v>134</v>
      </c>
      <c r="B25" s="17" t="s">
        <v>135</v>
      </c>
      <c r="C25" s="20" t="s">
        <v>133</v>
      </c>
      <c r="D25" s="87">
        <v>1</v>
      </c>
      <c r="E25" s="29"/>
      <c r="F25" s="29">
        <f t="shared" ref="F25" si="17">TRUNC(E25*D25, 0)</f>
        <v>0</v>
      </c>
      <c r="G25" s="29"/>
      <c r="H25" s="29">
        <f t="shared" ref="H25" si="18">TRUNC(G25*D25, 0)</f>
        <v>0</v>
      </c>
      <c r="I25" s="29"/>
      <c r="J25" s="29">
        <f t="shared" ref="J25" si="19">TRUNC(I25*D25, 0)</f>
        <v>0</v>
      </c>
      <c r="K25" s="29">
        <f>TRUNC(E25+G25+I25, 0)</f>
        <v>0</v>
      </c>
      <c r="L25" s="29">
        <f t="shared" ref="L25" si="20">TRUNC(F25+H25+J25, 0)</f>
        <v>0</v>
      </c>
      <c r="M25" s="18"/>
    </row>
    <row r="26" spans="1:19" s="75" customFormat="1" ht="35.1" customHeight="1">
      <c r="A26" s="68" t="s">
        <v>105</v>
      </c>
      <c r="B26" s="17" t="s">
        <v>131</v>
      </c>
      <c r="C26" s="20" t="s">
        <v>43</v>
      </c>
      <c r="D26" s="87">
        <v>8</v>
      </c>
      <c r="E26" s="29"/>
      <c r="F26" s="29">
        <f t="shared" si="9"/>
        <v>0</v>
      </c>
      <c r="G26" s="29"/>
      <c r="H26" s="29">
        <f t="shared" si="10"/>
        <v>0</v>
      </c>
      <c r="I26" s="29"/>
      <c r="J26" s="29">
        <f t="shared" si="11"/>
        <v>0</v>
      </c>
      <c r="K26" s="29">
        <f>TRUNC(E26+G26+I26, 0)</f>
        <v>0</v>
      </c>
      <c r="L26" s="29">
        <f t="shared" si="12"/>
        <v>0</v>
      </c>
      <c r="M26" s="18"/>
    </row>
    <row r="27" spans="1:19" s="75" customFormat="1" ht="35.1" customHeight="1">
      <c r="A27" s="19" t="s">
        <v>112</v>
      </c>
      <c r="B27" s="69" t="s">
        <v>145</v>
      </c>
      <c r="C27" s="18" t="s">
        <v>42</v>
      </c>
      <c r="D27" s="87">
        <v>1</v>
      </c>
      <c r="E27" s="29"/>
      <c r="F27" s="29">
        <f t="shared" si="9"/>
        <v>0</v>
      </c>
      <c r="G27" s="29"/>
      <c r="H27" s="29">
        <f t="shared" si="10"/>
        <v>0</v>
      </c>
      <c r="I27" s="29"/>
      <c r="J27" s="29">
        <f t="shared" si="11"/>
        <v>0</v>
      </c>
      <c r="K27" s="29"/>
      <c r="L27" s="29">
        <f t="shared" si="12"/>
        <v>0</v>
      </c>
      <c r="M27" s="18"/>
    </row>
    <row r="28" spans="1:19" s="75" customFormat="1" ht="35.1" customHeight="1">
      <c r="A28" s="19" t="s">
        <v>113</v>
      </c>
      <c r="B28" s="69" t="s">
        <v>130</v>
      </c>
      <c r="C28" s="18" t="s">
        <v>42</v>
      </c>
      <c r="D28" s="87">
        <v>2</v>
      </c>
      <c r="E28" s="29"/>
      <c r="F28" s="29">
        <f t="shared" si="9"/>
        <v>0</v>
      </c>
      <c r="G28" s="29"/>
      <c r="H28" s="29">
        <f t="shared" si="10"/>
        <v>0</v>
      </c>
      <c r="I28" s="29"/>
      <c r="J28" s="29">
        <f t="shared" si="11"/>
        <v>0</v>
      </c>
      <c r="K28" s="29"/>
      <c r="L28" s="29">
        <f t="shared" si="12"/>
        <v>0</v>
      </c>
      <c r="M28" s="18"/>
    </row>
    <row r="29" spans="1:19" s="75" customFormat="1" ht="35.1" customHeight="1">
      <c r="A29" s="19" t="s">
        <v>141</v>
      </c>
      <c r="B29" s="69" t="s">
        <v>142</v>
      </c>
      <c r="C29" s="20" t="s">
        <v>39</v>
      </c>
      <c r="D29" s="87">
        <v>48</v>
      </c>
      <c r="E29" s="29"/>
      <c r="F29" s="29">
        <f t="shared" ref="F29:F30" si="21">TRUNC(E29*D29, 0)</f>
        <v>0</v>
      </c>
      <c r="G29" s="29"/>
      <c r="H29" s="29">
        <f t="shared" ref="H29:H30" si="22">TRUNC(G29*D29, 0)</f>
        <v>0</v>
      </c>
      <c r="I29" s="29"/>
      <c r="J29" s="29">
        <f t="shared" ref="J29:J30" si="23">TRUNC(I29*D29, 0)</f>
        <v>0</v>
      </c>
      <c r="K29" s="29"/>
      <c r="L29" s="29">
        <f t="shared" ref="L29:L30" si="24">TRUNC(F29+H29+J29, 0)</f>
        <v>0</v>
      </c>
      <c r="M29" s="18"/>
    </row>
    <row r="30" spans="1:19" s="75" customFormat="1" ht="35.1" customHeight="1">
      <c r="A30" s="19" t="s">
        <v>132</v>
      </c>
      <c r="B30" s="69" t="s">
        <v>143</v>
      </c>
      <c r="C30" s="18" t="s">
        <v>133</v>
      </c>
      <c r="D30" s="87">
        <v>2</v>
      </c>
      <c r="E30" s="29"/>
      <c r="F30" s="29">
        <f t="shared" si="21"/>
        <v>0</v>
      </c>
      <c r="G30" s="29"/>
      <c r="H30" s="29">
        <f t="shared" si="22"/>
        <v>0</v>
      </c>
      <c r="I30" s="29"/>
      <c r="J30" s="29">
        <f t="shared" si="23"/>
        <v>0</v>
      </c>
      <c r="K30" s="29"/>
      <c r="L30" s="29">
        <f t="shared" si="24"/>
        <v>0</v>
      </c>
      <c r="M30" s="18"/>
    </row>
    <row r="31" spans="1:19" s="75" customFormat="1" ht="35.1" customHeight="1">
      <c r="A31" s="19"/>
      <c r="B31" s="69"/>
      <c r="C31" s="18"/>
      <c r="D31" s="87"/>
      <c r="E31" s="29"/>
      <c r="F31" s="29"/>
      <c r="G31" s="29"/>
      <c r="H31" s="29"/>
      <c r="I31" s="29"/>
      <c r="J31" s="29"/>
      <c r="K31" s="29"/>
      <c r="L31" s="29"/>
      <c r="M31" s="18"/>
    </row>
    <row r="32" spans="1:19" s="71" customFormat="1" ht="30" customHeight="1">
      <c r="A32" s="66"/>
      <c r="B32" s="66"/>
      <c r="C32" s="4"/>
      <c r="D32" s="85"/>
      <c r="E32" s="8"/>
      <c r="F32" s="8"/>
      <c r="G32" s="8"/>
      <c r="H32" s="8">
        <f t="shared" si="10"/>
        <v>0</v>
      </c>
      <c r="I32" s="8"/>
      <c r="J32" s="8">
        <f t="shared" si="11"/>
        <v>0</v>
      </c>
      <c r="K32" s="8"/>
      <c r="L32" s="8">
        <f t="shared" si="12"/>
        <v>0</v>
      </c>
      <c r="M32" s="66"/>
    </row>
    <row r="33" spans="1:13" s="71" customFormat="1" ht="30" customHeight="1">
      <c r="A33" s="66" t="s">
        <v>45</v>
      </c>
      <c r="B33" s="66"/>
      <c r="C33" s="4"/>
      <c r="D33" s="85"/>
      <c r="E33" s="79"/>
      <c r="F33" s="8">
        <f>SUM(F17:F32)</f>
        <v>0</v>
      </c>
      <c r="G33" s="66"/>
      <c r="H33" s="8">
        <f>SUM(H17:H32)</f>
        <v>0</v>
      </c>
      <c r="I33" s="66"/>
      <c r="J33" s="8">
        <f>SUM(J17:J32)</f>
        <v>0</v>
      </c>
      <c r="K33" s="66"/>
      <c r="L33" s="8">
        <f>SUM(L17:L32)</f>
        <v>0</v>
      </c>
      <c r="M33" s="66"/>
    </row>
    <row r="34" spans="1:13" s="71" customFormat="1" ht="30" customHeight="1">
      <c r="A34" s="66"/>
      <c r="B34" s="66"/>
      <c r="C34" s="4"/>
      <c r="D34" s="85"/>
      <c r="E34" s="79"/>
      <c r="F34" s="66"/>
      <c r="G34" s="66"/>
      <c r="H34" s="66"/>
      <c r="I34" s="66"/>
      <c r="J34" s="66"/>
      <c r="K34" s="66"/>
      <c r="L34" s="66"/>
      <c r="M34" s="66"/>
    </row>
    <row r="35" spans="1:13" s="71" customFormat="1" ht="30" customHeight="1">
      <c r="A35" s="67" t="s">
        <v>116</v>
      </c>
      <c r="B35" s="66"/>
      <c r="C35" s="4"/>
      <c r="D35" s="85"/>
      <c r="E35" s="79"/>
      <c r="F35" s="66"/>
      <c r="G35" s="66"/>
      <c r="H35" s="66"/>
      <c r="I35" s="66"/>
      <c r="J35" s="66"/>
      <c r="K35" s="66"/>
      <c r="L35" s="66"/>
      <c r="M35" s="66"/>
    </row>
    <row r="36" spans="1:13" s="71" customFormat="1" ht="35.1" customHeight="1">
      <c r="A36" s="66" t="s">
        <v>107</v>
      </c>
      <c r="B36" s="81" t="s">
        <v>136</v>
      </c>
      <c r="C36" s="20" t="s">
        <v>39</v>
      </c>
      <c r="D36" s="87">
        <v>87</v>
      </c>
      <c r="E36" s="29"/>
      <c r="F36" s="29">
        <f t="shared" ref="F36:F48" si="25">TRUNC(E36*D36, 0)</f>
        <v>0</v>
      </c>
      <c r="G36" s="29"/>
      <c r="H36" s="29">
        <f t="shared" ref="H36:H48" si="26">TRUNC(G36*D36, 0)</f>
        <v>0</v>
      </c>
      <c r="I36" s="29"/>
      <c r="J36" s="29">
        <f t="shared" ref="J36:J48" si="27">TRUNC(I36*D36, 0)</f>
        <v>0</v>
      </c>
      <c r="K36" s="29">
        <f t="shared" ref="K36:K50" si="28">TRUNC(E36+G36+I36, 0)</f>
        <v>0</v>
      </c>
      <c r="L36" s="29">
        <f t="shared" ref="L36:L48" si="29">TRUNC(F36+H36+J36, 0)</f>
        <v>0</v>
      </c>
      <c r="M36" s="16"/>
    </row>
    <row r="37" spans="1:13" s="71" customFormat="1" ht="35.1" customHeight="1">
      <c r="A37" s="81" t="s">
        <v>138</v>
      </c>
      <c r="B37" s="81"/>
      <c r="C37" s="20" t="s">
        <v>39</v>
      </c>
      <c r="D37" s="87">
        <v>87</v>
      </c>
      <c r="E37" s="29"/>
      <c r="F37" s="29">
        <f t="shared" ref="F37" si="30">TRUNC(E37*D37, 0)</f>
        <v>0</v>
      </c>
      <c r="G37" s="29"/>
      <c r="H37" s="29">
        <f t="shared" ref="H37" si="31">TRUNC(G37*D37, 0)</f>
        <v>0</v>
      </c>
      <c r="I37" s="29"/>
      <c r="J37" s="29">
        <f t="shared" ref="J37" si="32">TRUNC(I37*D37, 0)</f>
        <v>0</v>
      </c>
      <c r="K37" s="29">
        <f t="shared" ref="K37" si="33">TRUNC(E37+G37+I37, 0)</f>
        <v>0</v>
      </c>
      <c r="L37" s="29">
        <f t="shared" ref="L37" si="34">TRUNC(F37+H37+J37, 0)</f>
        <v>0</v>
      </c>
      <c r="M37" s="16"/>
    </row>
    <row r="38" spans="1:13" s="71" customFormat="1" ht="35.1" customHeight="1">
      <c r="A38" s="66" t="s">
        <v>108</v>
      </c>
      <c r="B38" s="81" t="s">
        <v>137</v>
      </c>
      <c r="C38" s="20" t="s">
        <v>39</v>
      </c>
      <c r="D38" s="87">
        <v>50</v>
      </c>
      <c r="E38" s="29"/>
      <c r="F38" s="29">
        <f t="shared" si="25"/>
        <v>0</v>
      </c>
      <c r="G38" s="29"/>
      <c r="H38" s="29">
        <f t="shared" si="26"/>
        <v>0</v>
      </c>
      <c r="I38" s="29"/>
      <c r="J38" s="29">
        <f t="shared" si="27"/>
        <v>0</v>
      </c>
      <c r="K38" s="29">
        <f t="shared" si="28"/>
        <v>0</v>
      </c>
      <c r="L38" s="29">
        <f t="shared" si="29"/>
        <v>0</v>
      </c>
      <c r="M38" s="16" t="s">
        <v>149</v>
      </c>
    </row>
    <row r="39" spans="1:13" s="71" customFormat="1" ht="30" customHeight="1">
      <c r="A39" s="66" t="s">
        <v>110</v>
      </c>
      <c r="B39" s="66" t="s">
        <v>111</v>
      </c>
      <c r="C39" s="4" t="s">
        <v>95</v>
      </c>
      <c r="D39" s="87">
        <v>3</v>
      </c>
      <c r="E39" s="8"/>
      <c r="F39" s="8">
        <f t="shared" si="25"/>
        <v>0</v>
      </c>
      <c r="G39" s="8"/>
      <c r="H39" s="8">
        <f t="shared" si="26"/>
        <v>0</v>
      </c>
      <c r="I39" s="8"/>
      <c r="J39" s="8">
        <f t="shared" si="27"/>
        <v>0</v>
      </c>
      <c r="K39" s="8">
        <f t="shared" si="28"/>
        <v>0</v>
      </c>
      <c r="L39" s="8">
        <f t="shared" si="29"/>
        <v>0</v>
      </c>
      <c r="M39" s="4" t="s">
        <v>149</v>
      </c>
    </row>
    <row r="40" spans="1:13" s="71" customFormat="1" ht="30" customHeight="1">
      <c r="A40" s="81" t="s">
        <v>139</v>
      </c>
      <c r="B40" s="83" t="s">
        <v>154</v>
      </c>
      <c r="C40" s="4" t="s">
        <v>41</v>
      </c>
      <c r="D40" s="87">
        <v>2</v>
      </c>
      <c r="E40" s="8"/>
      <c r="F40" s="8">
        <f t="shared" ref="F40" si="35">TRUNC(E40*D40, 0)</f>
        <v>0</v>
      </c>
      <c r="G40" s="8"/>
      <c r="H40" s="8">
        <f t="shared" ref="H40" si="36">TRUNC(G40*D40, 0)</f>
        <v>0</v>
      </c>
      <c r="I40" s="8"/>
      <c r="J40" s="8">
        <f t="shared" ref="J40" si="37">TRUNC(I40*D40, 0)</f>
        <v>0</v>
      </c>
      <c r="K40" s="8">
        <f t="shared" ref="K40" si="38">TRUNC(E40+G40+I40, 0)</f>
        <v>0</v>
      </c>
      <c r="L40" s="8">
        <f t="shared" ref="L40" si="39">TRUNC(F40+H40+J40, 0)</f>
        <v>0</v>
      </c>
      <c r="M40" s="82"/>
    </row>
    <row r="41" spans="1:13" s="71" customFormat="1" ht="30" customHeight="1">
      <c r="A41" s="66" t="s">
        <v>117</v>
      </c>
      <c r="B41" s="66"/>
      <c r="C41" s="4" t="s">
        <v>41</v>
      </c>
      <c r="D41" s="85">
        <v>3</v>
      </c>
      <c r="E41" s="8"/>
      <c r="F41" s="8">
        <f t="shared" si="25"/>
        <v>0</v>
      </c>
      <c r="G41" s="8"/>
      <c r="H41" s="8">
        <f t="shared" si="26"/>
        <v>0</v>
      </c>
      <c r="I41" s="8"/>
      <c r="J41" s="8">
        <f t="shared" si="27"/>
        <v>0</v>
      </c>
      <c r="K41" s="8">
        <f t="shared" si="28"/>
        <v>0</v>
      </c>
      <c r="L41" s="8">
        <f t="shared" si="29"/>
        <v>0</v>
      </c>
      <c r="M41" s="67"/>
    </row>
    <row r="42" spans="1:13" s="71" customFormat="1" ht="30" customHeight="1">
      <c r="A42" s="66" t="s">
        <v>118</v>
      </c>
      <c r="B42" s="66"/>
      <c r="C42" s="4" t="s">
        <v>41</v>
      </c>
      <c r="D42" s="85">
        <v>3</v>
      </c>
      <c r="E42" s="8"/>
      <c r="F42" s="8">
        <f t="shared" si="25"/>
        <v>0</v>
      </c>
      <c r="G42" s="8"/>
      <c r="H42" s="8">
        <f t="shared" si="26"/>
        <v>0</v>
      </c>
      <c r="I42" s="8"/>
      <c r="J42" s="8">
        <f t="shared" si="27"/>
        <v>0</v>
      </c>
      <c r="K42" s="8">
        <f t="shared" si="28"/>
        <v>0</v>
      </c>
      <c r="L42" s="8">
        <f t="shared" si="29"/>
        <v>0</v>
      </c>
      <c r="M42" s="67"/>
    </row>
    <row r="43" spans="1:13" s="71" customFormat="1" ht="30" customHeight="1">
      <c r="A43" s="66" t="s">
        <v>119</v>
      </c>
      <c r="B43" s="66"/>
      <c r="C43" s="4" t="s">
        <v>41</v>
      </c>
      <c r="D43" s="85">
        <v>3</v>
      </c>
      <c r="E43" s="8"/>
      <c r="F43" s="8">
        <f t="shared" si="25"/>
        <v>0</v>
      </c>
      <c r="G43" s="8"/>
      <c r="H43" s="8">
        <f t="shared" si="26"/>
        <v>0</v>
      </c>
      <c r="I43" s="8"/>
      <c r="J43" s="8">
        <f t="shared" si="27"/>
        <v>0</v>
      </c>
      <c r="K43" s="8">
        <f t="shared" si="28"/>
        <v>0</v>
      </c>
      <c r="L43" s="8">
        <f t="shared" si="29"/>
        <v>0</v>
      </c>
      <c r="M43" s="67"/>
    </row>
    <row r="44" spans="1:13" s="71" customFormat="1" ht="30" customHeight="1">
      <c r="A44" s="83" t="s">
        <v>150</v>
      </c>
      <c r="B44" s="83"/>
      <c r="C44" s="4" t="s">
        <v>41</v>
      </c>
      <c r="D44" s="85">
        <v>2</v>
      </c>
      <c r="E44" s="8"/>
      <c r="F44" s="8">
        <f t="shared" ref="F44" si="40">TRUNC(E44*D44, 0)</f>
        <v>0</v>
      </c>
      <c r="G44" s="8"/>
      <c r="H44" s="8">
        <f t="shared" ref="H44" si="41">TRUNC(G44*D44, 0)</f>
        <v>0</v>
      </c>
      <c r="I44" s="8"/>
      <c r="J44" s="8">
        <f t="shared" ref="J44" si="42">TRUNC(I44*D44, 0)</f>
        <v>0</v>
      </c>
      <c r="K44" s="8">
        <f t="shared" ref="K44" si="43">TRUNC(E44+G44+I44, 0)</f>
        <v>0</v>
      </c>
      <c r="L44" s="8">
        <f t="shared" ref="L44" si="44">TRUNC(F44+H44+J44, 0)</f>
        <v>0</v>
      </c>
      <c r="M44" s="84"/>
    </row>
    <row r="45" spans="1:13" s="71" customFormat="1" ht="30" customHeight="1">
      <c r="A45" s="83" t="s">
        <v>151</v>
      </c>
      <c r="B45" s="83" t="s">
        <v>152</v>
      </c>
      <c r="C45" s="4" t="s">
        <v>41</v>
      </c>
      <c r="D45" s="85">
        <v>2</v>
      </c>
      <c r="E45" s="8"/>
      <c r="F45" s="8">
        <f t="shared" ref="F45" si="45">TRUNC(E45*D45, 0)</f>
        <v>0</v>
      </c>
      <c r="G45" s="8"/>
      <c r="H45" s="8">
        <f t="shared" ref="H45" si="46">TRUNC(G45*D45, 0)</f>
        <v>0</v>
      </c>
      <c r="I45" s="8"/>
      <c r="J45" s="8">
        <f t="shared" ref="J45" si="47">TRUNC(I45*D45, 0)</f>
        <v>0</v>
      </c>
      <c r="K45" s="8">
        <f t="shared" ref="K45" si="48">TRUNC(E45+G45+I45, 0)</f>
        <v>0</v>
      </c>
      <c r="L45" s="8">
        <f t="shared" ref="L45" si="49">TRUNC(F45+H45+J45, 0)</f>
        <v>0</v>
      </c>
      <c r="M45" s="82"/>
    </row>
    <row r="46" spans="1:13" s="71" customFormat="1" ht="30" customHeight="1">
      <c r="A46" s="81" t="s">
        <v>140</v>
      </c>
      <c r="B46" s="83" t="s">
        <v>153</v>
      </c>
      <c r="C46" s="4" t="s">
        <v>41</v>
      </c>
      <c r="D46" s="85">
        <v>2</v>
      </c>
      <c r="E46" s="8"/>
      <c r="F46" s="8">
        <f t="shared" ref="F46" si="50">TRUNC(E46*D46, 0)</f>
        <v>0</v>
      </c>
      <c r="G46" s="8"/>
      <c r="H46" s="8">
        <f t="shared" ref="H46" si="51">TRUNC(G46*D46, 0)</f>
        <v>0</v>
      </c>
      <c r="I46" s="8"/>
      <c r="J46" s="8">
        <f t="shared" ref="J46" si="52">TRUNC(I46*D46, 0)</f>
        <v>0</v>
      </c>
      <c r="K46" s="8">
        <f t="shared" ref="K46" si="53">TRUNC(E46+G46+I46, 0)</f>
        <v>0</v>
      </c>
      <c r="L46" s="8">
        <f t="shared" ref="L46" si="54">TRUNC(F46+H46+J46, 0)</f>
        <v>0</v>
      </c>
      <c r="M46" s="82"/>
    </row>
    <row r="47" spans="1:13" s="71" customFormat="1" ht="30" customHeight="1">
      <c r="A47" s="66"/>
      <c r="B47" s="66"/>
      <c r="C47" s="4"/>
      <c r="D47" s="85"/>
      <c r="E47" s="8"/>
      <c r="F47" s="8">
        <f t="shared" si="25"/>
        <v>0</v>
      </c>
      <c r="G47" s="8"/>
      <c r="H47" s="8">
        <f t="shared" si="26"/>
        <v>0</v>
      </c>
      <c r="I47" s="8"/>
      <c r="J47" s="8">
        <f t="shared" si="27"/>
        <v>0</v>
      </c>
      <c r="K47" s="8">
        <f t="shared" si="28"/>
        <v>0</v>
      </c>
      <c r="L47" s="8">
        <f t="shared" si="29"/>
        <v>0</v>
      </c>
      <c r="M47" s="67"/>
    </row>
    <row r="48" spans="1:13" s="71" customFormat="1" ht="30" customHeight="1">
      <c r="A48" s="66"/>
      <c r="B48" s="66"/>
      <c r="C48" s="4"/>
      <c r="D48" s="85"/>
      <c r="E48" s="8"/>
      <c r="F48" s="8">
        <f t="shared" si="25"/>
        <v>0</v>
      </c>
      <c r="G48" s="8"/>
      <c r="H48" s="8">
        <f t="shared" si="26"/>
        <v>0</v>
      </c>
      <c r="I48" s="8"/>
      <c r="J48" s="8">
        <f t="shared" si="27"/>
        <v>0</v>
      </c>
      <c r="K48" s="8">
        <f t="shared" si="28"/>
        <v>0</v>
      </c>
      <c r="L48" s="8">
        <f t="shared" si="29"/>
        <v>0</v>
      </c>
      <c r="M48" s="67"/>
    </row>
    <row r="49" spans="1:13" s="71" customFormat="1" ht="30" customHeight="1">
      <c r="A49" s="66" t="s">
        <v>46</v>
      </c>
      <c r="B49" s="66"/>
      <c r="C49" s="4"/>
      <c r="D49" s="85"/>
      <c r="E49" s="79"/>
      <c r="F49" s="8">
        <f>SUM(F36:F48)</f>
        <v>0</v>
      </c>
      <c r="G49" s="66"/>
      <c r="H49" s="8">
        <f>SUM(H36:H48)</f>
        <v>0</v>
      </c>
      <c r="I49" s="66"/>
      <c r="J49" s="8">
        <f>SUM(J36:J48)</f>
        <v>0</v>
      </c>
      <c r="K49" s="8">
        <f t="shared" si="28"/>
        <v>0</v>
      </c>
      <c r="L49" s="8">
        <f>TRUNC(F49+H49+J49, 0)</f>
        <v>0</v>
      </c>
      <c r="M49" s="66"/>
    </row>
    <row r="50" spans="1:13" s="71" customFormat="1" ht="30" customHeight="1">
      <c r="A50" s="66"/>
      <c r="B50" s="66"/>
      <c r="C50" s="4"/>
      <c r="D50" s="85"/>
      <c r="E50" s="79"/>
      <c r="F50" s="66"/>
      <c r="G50" s="66"/>
      <c r="H50" s="66"/>
      <c r="I50" s="66"/>
      <c r="J50" s="66"/>
      <c r="K50" s="8">
        <f t="shared" si="28"/>
        <v>0</v>
      </c>
      <c r="L50" s="66"/>
      <c r="M50" s="66"/>
    </row>
    <row r="51" spans="1:13" s="71" customFormat="1" ht="30" customHeight="1">
      <c r="A51" s="92" t="s">
        <v>170</v>
      </c>
      <c r="B51" s="66"/>
      <c r="C51" s="4"/>
      <c r="D51" s="85"/>
      <c r="E51" s="79"/>
      <c r="F51" s="66"/>
      <c r="G51" s="66"/>
      <c r="H51" s="66"/>
      <c r="I51" s="66"/>
      <c r="J51" s="66"/>
      <c r="K51" s="66"/>
      <c r="L51" s="66"/>
      <c r="M51" s="66"/>
    </row>
    <row r="52" spans="1:13" s="71" customFormat="1" ht="30" customHeight="1">
      <c r="A52" s="66" t="s">
        <v>99</v>
      </c>
      <c r="B52" s="83" t="s">
        <v>155</v>
      </c>
      <c r="C52" s="9" t="s">
        <v>95</v>
      </c>
      <c r="D52" s="88">
        <v>2</v>
      </c>
      <c r="E52" s="15"/>
      <c r="F52" s="8">
        <f>TRUNC(E52*D52, 0)</f>
        <v>0</v>
      </c>
      <c r="G52" s="8"/>
      <c r="H52" s="8">
        <f>TRUNC(G52*D52, 0)</f>
        <v>0</v>
      </c>
      <c r="I52" s="8"/>
      <c r="J52" s="8">
        <f>TRUNC(I52*D52, 0)</f>
        <v>0</v>
      </c>
      <c r="K52" s="8">
        <f t="shared" ref="K52:L60" si="55">TRUNC(E52+G52+I52, 0)</f>
        <v>0</v>
      </c>
      <c r="L52" s="8">
        <f t="shared" si="55"/>
        <v>0</v>
      </c>
      <c r="M52" s="66"/>
    </row>
    <row r="53" spans="1:13" s="71" customFormat="1" ht="30" customHeight="1">
      <c r="A53" s="66" t="s">
        <v>100</v>
      </c>
      <c r="B53" s="83" t="s">
        <v>155</v>
      </c>
      <c r="C53" s="9" t="s">
        <v>95</v>
      </c>
      <c r="D53" s="88">
        <v>2</v>
      </c>
      <c r="E53" s="15"/>
      <c r="F53" s="8">
        <f>TRUNC(E53*D53, 0)</f>
        <v>0</v>
      </c>
      <c r="G53" s="8"/>
      <c r="H53" s="8">
        <f>TRUNC(G53*D53, 0)</f>
        <v>0</v>
      </c>
      <c r="I53" s="8"/>
      <c r="J53" s="8">
        <f>TRUNC(I53*D53, 0)</f>
        <v>0</v>
      </c>
      <c r="K53" s="8">
        <f t="shared" si="55"/>
        <v>0</v>
      </c>
      <c r="L53" s="8">
        <f t="shared" si="55"/>
        <v>0</v>
      </c>
      <c r="M53" s="66"/>
    </row>
    <row r="54" spans="1:13" s="71" customFormat="1" ht="30" customHeight="1">
      <c r="A54" s="83" t="s">
        <v>158</v>
      </c>
      <c r="B54" s="83" t="s">
        <v>156</v>
      </c>
      <c r="C54" s="9" t="s">
        <v>157</v>
      </c>
      <c r="D54" s="88">
        <v>12</v>
      </c>
      <c r="E54" s="15"/>
      <c r="F54" s="8">
        <f>TRUNC(E54*D54, 0)</f>
        <v>0</v>
      </c>
      <c r="G54" s="8"/>
      <c r="H54" s="8">
        <f>TRUNC(G54*D54, 0)</f>
        <v>0</v>
      </c>
      <c r="I54" s="8"/>
      <c r="J54" s="8">
        <f>TRUNC(I54*D54, 0)</f>
        <v>0</v>
      </c>
      <c r="K54" s="8">
        <f t="shared" ref="K54:K55" si="56">TRUNC(E54+G54+I54, 0)</f>
        <v>0</v>
      </c>
      <c r="L54" s="8">
        <f t="shared" ref="L54" si="57">TRUNC(F54+H54+J54, 0)</f>
        <v>0</v>
      </c>
      <c r="M54" s="81"/>
    </row>
    <row r="55" spans="1:13" s="71" customFormat="1" ht="30" customHeight="1">
      <c r="A55" s="83" t="s">
        <v>163</v>
      </c>
      <c r="B55" s="83" t="s">
        <v>164</v>
      </c>
      <c r="C55" s="9" t="s">
        <v>165</v>
      </c>
      <c r="D55" s="88">
        <v>1</v>
      </c>
      <c r="E55" s="15"/>
      <c r="F55" s="8">
        <f>TRUNC(E55*D55, 0)</f>
        <v>0</v>
      </c>
      <c r="G55" s="8"/>
      <c r="H55" s="8"/>
      <c r="I55" s="8"/>
      <c r="J55" s="8"/>
      <c r="K55" s="8">
        <f t="shared" si="56"/>
        <v>0</v>
      </c>
      <c r="L55" s="8"/>
      <c r="M55" s="83"/>
    </row>
    <row r="56" spans="1:13" s="71" customFormat="1" ht="30" customHeight="1">
      <c r="A56" s="83" t="s">
        <v>159</v>
      </c>
      <c r="B56" s="81"/>
      <c r="C56" s="9" t="s">
        <v>160</v>
      </c>
      <c r="D56" s="88">
        <v>61</v>
      </c>
      <c r="E56" s="15"/>
      <c r="F56" s="8">
        <f t="shared" ref="F56:F58" si="58">TRUNC(E56*D56, 0)</f>
        <v>0</v>
      </c>
      <c r="G56" s="8"/>
      <c r="H56" s="8">
        <f t="shared" ref="H56:H59" si="59">TRUNC(G56*D56, 0)</f>
        <v>0</v>
      </c>
      <c r="I56" s="8"/>
      <c r="J56" s="8"/>
      <c r="K56" s="8"/>
      <c r="L56" s="8"/>
      <c r="M56" s="81"/>
    </row>
    <row r="57" spans="1:13" s="71" customFormat="1" ht="30" customHeight="1">
      <c r="A57" s="83" t="s">
        <v>161</v>
      </c>
      <c r="B57" s="83" t="s">
        <v>162</v>
      </c>
      <c r="C57" s="9" t="s">
        <v>157</v>
      </c>
      <c r="D57" s="88">
        <v>146</v>
      </c>
      <c r="E57" s="15"/>
      <c r="F57" s="8">
        <f t="shared" si="58"/>
        <v>0</v>
      </c>
      <c r="G57" s="8"/>
      <c r="H57" s="8">
        <f t="shared" si="59"/>
        <v>0</v>
      </c>
      <c r="I57" s="8"/>
      <c r="J57" s="8"/>
      <c r="K57" s="8"/>
      <c r="L57" s="8"/>
      <c r="M57" s="81"/>
    </row>
    <row r="58" spans="1:13" s="71" customFormat="1" ht="30" customHeight="1">
      <c r="A58" s="83" t="s">
        <v>166</v>
      </c>
      <c r="B58" s="83" t="s">
        <v>167</v>
      </c>
      <c r="C58" s="9" t="s">
        <v>165</v>
      </c>
      <c r="D58" s="88">
        <v>4</v>
      </c>
      <c r="E58" s="15"/>
      <c r="F58" s="8">
        <f t="shared" si="58"/>
        <v>0</v>
      </c>
      <c r="G58" s="8"/>
      <c r="H58" s="8">
        <f t="shared" si="59"/>
        <v>0</v>
      </c>
      <c r="I58" s="8"/>
      <c r="J58" s="8"/>
      <c r="K58" s="8"/>
      <c r="L58" s="8"/>
      <c r="M58" s="81"/>
    </row>
    <row r="59" spans="1:13" s="71" customFormat="1" ht="30" customHeight="1">
      <c r="A59" s="81"/>
      <c r="B59" s="81"/>
      <c r="C59" s="9"/>
      <c r="D59" s="88"/>
      <c r="E59" s="15"/>
      <c r="F59" s="8"/>
      <c r="G59" s="8"/>
      <c r="H59" s="8">
        <f t="shared" si="59"/>
        <v>0</v>
      </c>
      <c r="I59" s="8"/>
      <c r="J59" s="8"/>
      <c r="K59" s="8"/>
      <c r="L59" s="8"/>
      <c r="M59" s="81"/>
    </row>
    <row r="60" spans="1:13" s="71" customFormat="1" ht="30" customHeight="1">
      <c r="A60" s="66"/>
      <c r="B60" s="66"/>
      <c r="C60" s="4"/>
      <c r="D60" s="85"/>
      <c r="E60" s="70"/>
      <c r="F60" s="8">
        <f>TRUNC(E60*D60, 0)</f>
        <v>0</v>
      </c>
      <c r="G60" s="8"/>
      <c r="H60" s="8">
        <f>TRUNC(G60*D60, 0)</f>
        <v>0</v>
      </c>
      <c r="I60" s="8"/>
      <c r="J60" s="8">
        <f>TRUNC(I60*D60, 0)</f>
        <v>0</v>
      </c>
      <c r="K60" s="8">
        <f t="shared" si="55"/>
        <v>0</v>
      </c>
      <c r="L60" s="8">
        <f t="shared" si="55"/>
        <v>0</v>
      </c>
      <c r="M60" s="66"/>
    </row>
    <row r="61" spans="1:13" s="71" customFormat="1" ht="30" customHeight="1">
      <c r="A61" s="66" t="s">
        <v>45</v>
      </c>
      <c r="B61" s="66"/>
      <c r="C61" s="4"/>
      <c r="D61" s="85"/>
      <c r="E61" s="79"/>
      <c r="F61" s="8">
        <f>SUM(F52:F60)</f>
        <v>0</v>
      </c>
      <c r="G61" s="66"/>
      <c r="H61" s="8">
        <f>SUM(H52:H60)</f>
        <v>0</v>
      </c>
      <c r="I61" s="66"/>
      <c r="J61" s="8">
        <f>SUM(J52:J60)</f>
        <v>0</v>
      </c>
      <c r="K61" s="66"/>
      <c r="L61" s="8">
        <f>TRUNC(F61+H61+J61, 0)</f>
        <v>0</v>
      </c>
      <c r="M61" s="66"/>
    </row>
    <row r="62" spans="1:13" s="71" customFormat="1" ht="30" customHeight="1">
      <c r="A62" s="66"/>
      <c r="B62" s="66"/>
      <c r="C62" s="4"/>
      <c r="D62" s="85"/>
      <c r="E62" s="79"/>
      <c r="F62" s="8"/>
      <c r="G62" s="66"/>
      <c r="H62" s="8"/>
      <c r="I62" s="66"/>
      <c r="J62" s="8"/>
      <c r="K62" s="66"/>
      <c r="L62" s="8"/>
      <c r="M62" s="66"/>
    </row>
    <row r="63" spans="1:13" s="71" customFormat="1" ht="30" customHeight="1">
      <c r="A63" s="25" t="s">
        <v>22</v>
      </c>
      <c r="B63" s="25"/>
      <c r="C63" s="26"/>
      <c r="D63" s="89"/>
      <c r="E63" s="25"/>
      <c r="F63" s="27">
        <f>F14+F33+F49+F61</f>
        <v>0</v>
      </c>
      <c r="G63" s="25"/>
      <c r="H63" s="27">
        <f>H14+H33+H49+H61</f>
        <v>0</v>
      </c>
      <c r="I63" s="25"/>
      <c r="J63" s="27">
        <f>J14+J33+J49+J61</f>
        <v>0</v>
      </c>
      <c r="K63" s="25"/>
      <c r="L63" s="27">
        <f>TRUNC(F63+H63+J63, 0)</f>
        <v>0</v>
      </c>
      <c r="M63" s="25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51" bottom="0.39370078740157477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원가계산서(을지로6가)</vt:lpstr>
      <vt:lpstr>집계표(을지로6가)</vt:lpstr>
      <vt:lpstr>내역서(을지로6가)</vt:lpstr>
      <vt:lpstr>'내역서(을지로6가)'!Print_Area</vt:lpstr>
      <vt:lpstr>'원가계산서(을지로6가)'!Print_Area</vt:lpstr>
      <vt:lpstr>'집계표(을지로6가)'!Print_Area</vt:lpstr>
      <vt:lpstr>'내역서(을지로6가)'!Print_Titles</vt:lpstr>
      <vt:lpstr>'원가계산서(을지로6가)'!Print_Titles</vt:lpstr>
      <vt:lpstr>'집계표(을지로6가)'!Print_Titles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Doole-Taewoo</dc:creator>
  <cp:lastModifiedBy>user</cp:lastModifiedBy>
  <cp:lastPrinted>2015-05-15T00:25:14Z</cp:lastPrinted>
  <dcterms:created xsi:type="dcterms:W3CDTF">2013-06-18T06:44:34Z</dcterms:created>
  <dcterms:modified xsi:type="dcterms:W3CDTF">2015-05-19T05:49:16Z</dcterms:modified>
</cp:coreProperties>
</file>