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55" windowHeight="14520"/>
  </bookViews>
  <sheets>
    <sheet name="원가계산서" sheetId="5" r:id="rId1"/>
    <sheet name="공종별집계표" sheetId="4" r:id="rId2"/>
    <sheet name="공종별내역서" sheetId="3" r:id="rId3"/>
  </sheets>
  <definedNames>
    <definedName name="_xlnm.Print_Area" localSheetId="2">공종별내역서!$A$1:$M$60</definedName>
    <definedName name="_xlnm.Print_Area" localSheetId="1">공종별집계표!$A$1:$M$29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25725"/>
</workbook>
</file>

<file path=xl/calcChain.xml><?xml version="1.0" encoding="utf-8"?>
<calcChain xmlns="http://schemas.openxmlformats.org/spreadsheetml/2006/main">
  <c r="J49" i="3"/>
  <c r="K49"/>
  <c r="H49"/>
  <c r="F49"/>
  <c r="L49" l="1"/>
  <c r="K7"/>
  <c r="J7"/>
  <c r="J8" s="1"/>
  <c r="H7"/>
  <c r="H8" s="1"/>
  <c r="F7"/>
  <c r="F8" s="1"/>
  <c r="A2"/>
  <c r="A2" i="4"/>
  <c r="K11" i="3"/>
  <c r="J11"/>
  <c r="H11"/>
  <c r="F11"/>
  <c r="L11" l="1"/>
  <c r="L7"/>
  <c r="L8" s="1"/>
  <c r="K59" l="1"/>
  <c r="J59"/>
  <c r="H59"/>
  <c r="F59"/>
  <c r="K58"/>
  <c r="J58"/>
  <c r="J60" s="1"/>
  <c r="H58"/>
  <c r="H60" s="1"/>
  <c r="F58"/>
  <c r="F60" s="1"/>
  <c r="K40"/>
  <c r="J40"/>
  <c r="H40"/>
  <c r="F40"/>
  <c r="K39"/>
  <c r="J39"/>
  <c r="J41" s="1"/>
  <c r="H39"/>
  <c r="H41" s="1"/>
  <c r="F39"/>
  <c r="F41" s="1"/>
  <c r="J18"/>
  <c r="J17"/>
  <c r="F18"/>
  <c r="F17"/>
  <c r="K18"/>
  <c r="H18"/>
  <c r="K17"/>
  <c r="H17"/>
  <c r="L59" l="1"/>
  <c r="L60"/>
  <c r="L18"/>
  <c r="L58"/>
  <c r="L40"/>
  <c r="L41"/>
  <c r="L39"/>
  <c r="H19"/>
  <c r="F19"/>
  <c r="L17"/>
  <c r="J19"/>
  <c r="J8" i="4" s="1"/>
  <c r="L19" i="3" l="1"/>
  <c r="L8" i="4" s="1"/>
  <c r="E19" i="5" s="1"/>
  <c r="A7" i="4" l="1"/>
  <c r="A6"/>
  <c r="A5"/>
  <c r="K10" i="3"/>
  <c r="K14"/>
  <c r="K23"/>
  <c r="K26"/>
  <c r="K27"/>
  <c r="K30"/>
  <c r="K31"/>
  <c r="K32"/>
  <c r="K35"/>
  <c r="K36"/>
  <c r="K45"/>
  <c r="K48"/>
  <c r="K50"/>
  <c r="K51"/>
  <c r="K52"/>
  <c r="K53"/>
  <c r="K54"/>
  <c r="K55"/>
  <c r="J10"/>
  <c r="J14"/>
  <c r="J15" s="1"/>
  <c r="J23"/>
  <c r="J26"/>
  <c r="J27"/>
  <c r="J30"/>
  <c r="J31"/>
  <c r="J32"/>
  <c r="J35"/>
  <c r="J36"/>
  <c r="J45"/>
  <c r="J46" s="1"/>
  <c r="J48"/>
  <c r="J50"/>
  <c r="J51"/>
  <c r="J52"/>
  <c r="J53"/>
  <c r="J54"/>
  <c r="J55"/>
  <c r="H10"/>
  <c r="H14"/>
  <c r="H15" s="1"/>
  <c r="H23"/>
  <c r="H26"/>
  <c r="H27"/>
  <c r="H30"/>
  <c r="H31"/>
  <c r="H32"/>
  <c r="H35"/>
  <c r="H36"/>
  <c r="H45"/>
  <c r="H46" s="1"/>
  <c r="H48"/>
  <c r="H50"/>
  <c r="H51"/>
  <c r="H52"/>
  <c r="H53"/>
  <c r="H54"/>
  <c r="H55"/>
  <c r="F10"/>
  <c r="F14"/>
  <c r="F15" s="1"/>
  <c r="F23"/>
  <c r="F24" s="1"/>
  <c r="F26"/>
  <c r="F27"/>
  <c r="F30"/>
  <c r="F31"/>
  <c r="F32"/>
  <c r="F35"/>
  <c r="F36"/>
  <c r="F45"/>
  <c r="F46" s="1"/>
  <c r="F48"/>
  <c r="F50"/>
  <c r="F51"/>
  <c r="F52"/>
  <c r="F53"/>
  <c r="F54"/>
  <c r="F55"/>
  <c r="J12" l="1"/>
  <c r="J5" s="1"/>
  <c r="J5" i="4" s="1"/>
  <c r="H12" i="3"/>
  <c r="H5" s="1"/>
  <c r="H5" i="4" s="1"/>
  <c r="F12" i="3"/>
  <c r="J28"/>
  <c r="F33"/>
  <c r="F37"/>
  <c r="H33"/>
  <c r="H24"/>
  <c r="F56"/>
  <c r="F43" s="1"/>
  <c r="F7" i="4" s="1"/>
  <c r="F28" i="3"/>
  <c r="H56"/>
  <c r="H43" s="1"/>
  <c r="H7" i="4" s="1"/>
  <c r="H37" i="3"/>
  <c r="H28"/>
  <c r="J56"/>
  <c r="J43" s="1"/>
  <c r="J7" i="4" s="1"/>
  <c r="J37" i="3"/>
  <c r="J33"/>
  <c r="J24"/>
  <c r="L53"/>
  <c r="L48"/>
  <c r="L32"/>
  <c r="L27"/>
  <c r="L23"/>
  <c r="L52"/>
  <c r="L51"/>
  <c r="L35"/>
  <c r="L30"/>
  <c r="L54"/>
  <c r="L50"/>
  <c r="L10"/>
  <c r="L55"/>
  <c r="L45"/>
  <c r="L46" s="1"/>
  <c r="L36"/>
  <c r="L31"/>
  <c r="L26"/>
  <c r="L14"/>
  <c r="L15" s="1"/>
  <c r="F5" l="1"/>
  <c r="F5" i="4" s="1"/>
  <c r="J21" i="3"/>
  <c r="J6" i="4" s="1"/>
  <c r="J29" s="1"/>
  <c r="L12" i="3"/>
  <c r="L5" s="1"/>
  <c r="L5" i="4" s="1"/>
  <c r="H21" i="3"/>
  <c r="H6" i="4" s="1"/>
  <c r="H29" s="1"/>
  <c r="E7" i="5" s="1"/>
  <c r="E8" s="1"/>
  <c r="F21" i="3"/>
  <c r="F6" i="4" s="1"/>
  <c r="L28" i="3"/>
  <c r="L33"/>
  <c r="L24"/>
  <c r="L56"/>
  <c r="L43" s="1"/>
  <c r="L7" i="4" s="1"/>
  <c r="L37" i="3"/>
  <c r="F29" i="4" l="1"/>
  <c r="E4" i="5" s="1"/>
  <c r="E6" s="1"/>
  <c r="L21" i="3"/>
  <c r="L6" i="4" s="1"/>
  <c r="L29" s="1"/>
  <c r="E9" i="5" l="1"/>
  <c r="E10"/>
  <c r="E12" l="1"/>
  <c r="E11"/>
  <c r="E14" l="1"/>
  <c r="E13"/>
  <c r="E15" l="1"/>
  <c r="E16" s="1"/>
  <c r="E17" s="1"/>
  <c r="E18" s="1"/>
  <c r="E20" l="1"/>
  <c r="E21" s="1"/>
  <c r="E22" s="1"/>
  <c r="E23" s="1"/>
</calcChain>
</file>

<file path=xl/sharedStrings.xml><?xml version="1.0" encoding="utf-8"?>
<sst xmlns="http://schemas.openxmlformats.org/spreadsheetml/2006/main" count="566" uniqueCount="213">
  <si>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</si>
  <si>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</si>
  <si>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</si>
  <si>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</si>
  <si>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</si>
  <si>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</si>
  <si>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</si>
  <si>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</si>
  <si>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</si>
  <si>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</si>
  <si>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</si>
  <si>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</si>
  <si>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</si>
  <si>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</si>
  <si>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</si>
  <si>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</si>
  <si>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</si>
  <si>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</si>
  <si>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</si>
  <si>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</si>
  <si>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</si>
  <si>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</si>
  <si>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</si>
  <si>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</si>
  <si>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</si>
  <si>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</si>
  <si>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</si>
  <si>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</si>
  <si>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</si>
  <si>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</si>
  <si>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</si>
  <si>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</si>
  <si>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</si>
  <si>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</si>
  <si>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</si>
  <si>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</si>
  <si>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</si>
  <si>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</si>
  <si>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</si>
  <si>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</si>
  <si>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</si>
  <si>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</si>
  <si>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</si>
  <si>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</si>
  <si>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</si>
  <si>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</si>
  <si>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</si>
  <si>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</si>
  <si>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</si>
  <si>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</si>
  <si>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</si>
  <si>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</si>
  <si>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</si>
  <si>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M2</t>
  </si>
  <si>
    <t>T</t>
  </si>
  <si>
    <t>F</t>
  </si>
  <si>
    <t>[ 합           계 ]</t>
  </si>
  <si>
    <t>0102</t>
  </si>
  <si>
    <t>010201</t>
  </si>
  <si>
    <t>010202</t>
  </si>
  <si>
    <t>공 사 원 가 계 산 서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</si>
  <si>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</si>
  <si>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</si>
  <si>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</si>
  <si>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</si>
  <si>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</si>
  <si>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</si>
  <si>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</si>
  <si>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</si>
  <si>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</si>
  <si>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</si>
  <si>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</si>
  <si>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</si>
  <si>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</si>
  <si>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</si>
  <si>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</si>
  <si>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</si>
  <si>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</si>
  <si>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</si>
  <si>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</si>
  <si>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</si>
  <si>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기   계    경   비</t>
  </si>
  <si>
    <t>C4</t>
  </si>
  <si>
    <t>산  재  보  험  료</t>
  </si>
  <si>
    <t>노무비 * 3.8%</t>
    <phoneticPr fontId="3" type="noConversion"/>
  </si>
  <si>
    <t>C5</t>
  </si>
  <si>
    <t>고  용  보  험  료</t>
  </si>
  <si>
    <t>노무비 * 0.87%</t>
    <phoneticPr fontId="3" type="noConversion"/>
  </si>
  <si>
    <t>CH</t>
  </si>
  <si>
    <t>환  경  보  전  비</t>
  </si>
  <si>
    <t>(재료비+직노+기계경비) * 0.3%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</si>
  <si>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</si>
  <si>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</si>
  <si>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</si>
  <si>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</si>
  <si>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</si>
  <si>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</si>
  <si>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</si>
  <si>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</si>
  <si>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</si>
  <si>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</si>
  <si>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폐 기 물 처 리 비</t>
    <phoneticPr fontId="3" type="noConversion"/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</si>
  <si>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</si>
  <si>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</si>
  <si>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</si>
  <si>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</si>
  <si>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</si>
  <si>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</si>
  <si>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</si>
  <si>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</si>
  <si>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</si>
  <si>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내 역 서</t>
  </si>
  <si>
    <t>010101</t>
  </si>
  <si>
    <t>010102</t>
  </si>
  <si>
    <t>모르타르 바름 - 정벌 바르기</t>
  </si>
  <si>
    <t>3.6m 이하</t>
  </si>
  <si>
    <t>10M2</t>
  </si>
  <si>
    <t>45EA8F759A38053CA2158C62B4E31</t>
  </si>
  <si>
    <t>01010245EA8F759A38053CA2158C62B4E31</t>
  </si>
  <si>
    <t>드라이모르타르</t>
  </si>
  <si>
    <t>미장용, 40kg</t>
  </si>
  <si>
    <t>포</t>
  </si>
  <si>
    <t>42CE87807CFE05D9571F35B744437DA0EFA57</t>
  </si>
  <si>
    <t>01010242CE87807CFE05D9571F35B744437DA0EFA57</t>
  </si>
  <si>
    <t>010103</t>
  </si>
  <si>
    <t>우레탄방수 -바탕,프라이머 포함</t>
  </si>
  <si>
    <t>바닥 3mm, 노출</t>
  </si>
  <si>
    <t>45EA80ECB917057C3C1D474E77C8C</t>
  </si>
  <si>
    <t>01010345EA80ECB917057C3C1D474E77C8C</t>
  </si>
  <si>
    <t>수직 3mm, 노출</t>
  </si>
  <si>
    <t>수밀코킹(실리콘)</t>
  </si>
  <si>
    <t>M</t>
  </si>
  <si>
    <t>45EA80E9E65D05BB471E4BFE03F31</t>
  </si>
  <si>
    <t>01010345EA80E9E65D05BB471E4BFE03F31</t>
  </si>
  <si>
    <t>010104</t>
  </si>
  <si>
    <t>45EB8979E79705C4B31868689037D</t>
  </si>
  <si>
    <t>01020145EB8979E79705C4B31868689037D</t>
  </si>
  <si>
    <t>45EA87BAF821058FB0199FC8AB8F5</t>
  </si>
  <si>
    <t>01020245EA87BAF821058FB0199FC8AB8F5</t>
  </si>
  <si>
    <t>우물천정몰딩</t>
  </si>
  <si>
    <t>15*36, MDF</t>
  </si>
  <si>
    <t>42CE87807BD805D0571BCBD69B98AB9D46758</t>
  </si>
  <si>
    <t>01020242CE87807BD805D0571BCBD69B98AB9D46758</t>
  </si>
  <si>
    <t>벽지바름</t>
  </si>
  <si>
    <t>45EA87BCA7A305562B13E4336F497</t>
  </si>
  <si>
    <t>01020245EA87BCA7A305562B13E4336F497</t>
  </si>
  <si>
    <t>천장몰딩설치</t>
  </si>
  <si>
    <t>재료비 별도</t>
  </si>
  <si>
    <t>45EA87B72482053B9E15E191FA1A4</t>
  </si>
  <si>
    <t>01020245EA87B72482053B9E15E191FA1A4</t>
  </si>
  <si>
    <t>반자지바름</t>
  </si>
  <si>
    <t>45EA87BCA7A105AB031BCB0CDD4B8</t>
  </si>
  <si>
    <t>01020245EA87BCA7A105AB031BCB0CDD4B8</t>
  </si>
  <si>
    <t>1.0B 치장쌓기(양면 치장)</t>
  </si>
  <si>
    <t>천매</t>
  </si>
  <si>
    <t>M3</t>
  </si>
  <si>
    <t>벽돌벽 철거</t>
  </si>
  <si>
    <t>인력</t>
  </si>
  <si>
    <t>건축물현장정리</t>
  </si>
  <si>
    <t>철근콘크리트조</t>
  </si>
  <si>
    <t>바탕만들기</t>
  </si>
  <si>
    <t>콘크리트· 모르타르·플라스터면</t>
  </si>
  <si>
    <t>수성페인트(로울러칠)</t>
  </si>
  <si>
    <t>외벽 2회. 2급</t>
  </si>
  <si>
    <t>반자틀 철거</t>
  </si>
  <si>
    <t>해체재 재사용 안 함</t>
  </si>
  <si>
    <t>반자틀설치</t>
  </si>
  <si>
    <t>합판. 텍스천장</t>
  </si>
  <si>
    <t>01 서울대림동(여의도)</t>
    <phoneticPr fontId="3" type="noConversion"/>
  </si>
  <si>
    <t>02 서울신길5동(여의도)</t>
    <phoneticPr fontId="3" type="noConversion"/>
  </si>
  <si>
    <t>0201 가  설  공  사</t>
    <phoneticPr fontId="3" type="noConversion"/>
  </si>
  <si>
    <t>0201 미  장  공  사</t>
    <phoneticPr fontId="3" type="noConversion"/>
  </si>
  <si>
    <t>0203 방  수  공  사</t>
    <phoneticPr fontId="3" type="noConversion"/>
  </si>
  <si>
    <t>0204 도  장  공  사</t>
    <phoneticPr fontId="3" type="noConversion"/>
  </si>
  <si>
    <t>03 서울양평동(여의도)</t>
    <phoneticPr fontId="3" type="noConversion"/>
  </si>
  <si>
    <t>0301 철  거  공  사</t>
    <phoneticPr fontId="3" type="noConversion"/>
  </si>
  <si>
    <t>이보드 붙임</t>
    <phoneticPr fontId="3" type="noConversion"/>
  </si>
  <si>
    <t>벽, 33mm</t>
    <phoneticPr fontId="3" type="noConversion"/>
  </si>
  <si>
    <t>[소     계]</t>
    <phoneticPr fontId="3" type="noConversion"/>
  </si>
  <si>
    <t>건설폐기물</t>
  </si>
  <si>
    <t>혼합건설폐기물(소각 5%이하)</t>
  </si>
  <si>
    <t>TON</t>
  </si>
  <si>
    <t>건설폐기물운반비</t>
  </si>
  <si>
    <t>30KM(중간처리)</t>
  </si>
  <si>
    <t>0205 폐 기 물 공 사</t>
    <phoneticPr fontId="3" type="noConversion"/>
  </si>
  <si>
    <t>0302 수  장  공  사</t>
    <phoneticPr fontId="3" type="noConversion"/>
  </si>
  <si>
    <t>0303 폐 기 물 공 사</t>
    <phoneticPr fontId="3" type="noConversion"/>
  </si>
  <si>
    <t>04 폐기물 처리</t>
    <phoneticPr fontId="3" type="noConversion"/>
  </si>
  <si>
    <t>직접노무비 * 9.6%</t>
    <phoneticPr fontId="3" type="noConversion"/>
  </si>
  <si>
    <t>(재료비+노무비) * 3.03%</t>
    <phoneticPr fontId="3" type="noConversion"/>
  </si>
  <si>
    <t>(노무비+경비+일반관리비) * 10.51%</t>
    <phoneticPr fontId="3" type="noConversion"/>
  </si>
  <si>
    <t>잡철물 설치</t>
    <phoneticPr fontId="3" type="noConversion"/>
  </si>
  <si>
    <t>간단, 철재 휀스 재설치</t>
    <phoneticPr fontId="3" type="noConversion"/>
  </si>
  <si>
    <t>ton</t>
    <phoneticPr fontId="3" type="noConversion"/>
  </si>
  <si>
    <t>0101 가  설  공  사</t>
    <phoneticPr fontId="3" type="noConversion"/>
  </si>
  <si>
    <t>0102 조  적  공  사</t>
    <phoneticPr fontId="3" type="noConversion"/>
  </si>
  <si>
    <t>0103 철  거  공  사</t>
    <phoneticPr fontId="3" type="noConversion"/>
  </si>
  <si>
    <t>0104 폐 기 물 공 사</t>
    <phoneticPr fontId="3" type="noConversion"/>
  </si>
  <si>
    <t>외벽, '15㎜*15㎜</t>
    <phoneticPr fontId="3" type="noConversion"/>
  </si>
  <si>
    <t>3.6m 이하,
줄눈, 재료, 모르터 포함</t>
    <phoneticPr fontId="3" type="noConversion"/>
  </si>
  <si>
    <t>커텐박스</t>
    <phoneticPr fontId="3" type="noConversion"/>
  </si>
  <si>
    <t>100*100</t>
    <phoneticPr fontId="3" type="noConversion"/>
  </si>
  <si>
    <t>석고판 붙임</t>
    <phoneticPr fontId="3" type="noConversion"/>
  </si>
  <si>
    <t>바탕용 1p, 재료 포함</t>
    <phoneticPr fontId="3" type="noConversion"/>
  </si>
  <si>
    <t>공사명 : 서울신길5동우체국 등 3국 보수보강공사</t>
    <phoneticPr fontId="3" type="noConversion"/>
  </si>
  <si>
    <t>최대 9.6%</t>
    <phoneticPr fontId="3" type="noConversion"/>
  </si>
  <si>
    <t>3.8% 법정</t>
    <phoneticPr fontId="3" type="noConversion"/>
  </si>
  <si>
    <t>0.87% 법정</t>
    <phoneticPr fontId="3" type="noConversion"/>
  </si>
  <si>
    <t>0.3% 법정</t>
    <phoneticPr fontId="3" type="noConversion"/>
  </si>
  <si>
    <t>최대 3.03%</t>
    <phoneticPr fontId="3" type="noConversion"/>
  </si>
  <si>
    <t>최대 6%</t>
    <phoneticPr fontId="3" type="noConversion"/>
  </si>
  <si>
    <t>최대 10.51%</t>
    <phoneticPr fontId="3" type="noConversion"/>
  </si>
  <si>
    <t>천원 미만 절사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</si>
</sst>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#"/>
    <numFmt numFmtId="177" formatCode="0.0_);[Red]\(0.0\)"/>
    <numFmt numFmtId="178" formatCode="_-* #,##0.00_-;\-* #,##0.00_-;_-* &quot;-&quot;_-;_-@_-"/>
  </numFmts>
  <fonts count="1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5" fillId="3" borderId="1" xfId="0" quotePrefix="1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vertical="center" wrapText="1"/>
    </xf>
    <xf numFmtId="41" fontId="5" fillId="0" borderId="1" xfId="1" applyFont="1" applyBorder="1" applyAlignment="1">
      <alignment vertical="center" wrapText="1"/>
    </xf>
    <xf numFmtId="41" fontId="5" fillId="0" borderId="1" xfId="1" quotePrefix="1" applyFont="1" applyBorder="1" applyAlignment="1">
      <alignment vertical="center" wrapText="1"/>
    </xf>
    <xf numFmtId="41" fontId="0" fillId="0" borderId="1" xfId="1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vertical="center" wrapText="1"/>
    </xf>
    <xf numFmtId="0" fontId="10" fillId="0" borderId="0" xfId="0" applyNumberFormat="1" applyFont="1" applyFill="1">
      <alignment vertical="center"/>
    </xf>
    <xf numFmtId="0" fontId="9" fillId="4" borderId="1" xfId="0" quotePrefix="1" applyNumberFormat="1" applyFont="1" applyFill="1" applyBorder="1" applyAlignment="1">
      <alignment vertical="center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vertical="center" wrapText="1"/>
    </xf>
    <xf numFmtId="0" fontId="9" fillId="0" borderId="1" xfId="0" quotePrefix="1" applyNumberFormat="1" applyFont="1" applyFill="1" applyBorder="1" applyAlignment="1">
      <alignment vertical="center" wrapText="1"/>
    </xf>
    <xf numFmtId="178" fontId="5" fillId="0" borderId="1" xfId="1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0" fillId="0" borderId="2" xfId="0" quotePrefix="1" applyBorder="1">
      <alignment vertical="center"/>
    </xf>
    <xf numFmtId="0" fontId="0" fillId="0" borderId="1" xfId="0" applyBorder="1" applyAlignment="1">
      <alignment vertical="center" wrapText="1"/>
    </xf>
    <xf numFmtId="41" fontId="5" fillId="0" borderId="1" xfId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tabSelected="1" view="pageBreakPreview" topLeftCell="B1" zoomScale="85" zoomScaleNormal="85" zoomScaleSheetLayoutView="85" workbookViewId="0">
      <selection activeCell="E4" sqref="E4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50.75" customWidth="1"/>
    <col min="7" max="7" width="30.625" customWidth="1"/>
  </cols>
  <sheetData>
    <row r="1" spans="1:7" ht="24" customHeight="1">
      <c r="B1" s="41" t="s">
        <v>60</v>
      </c>
      <c r="C1" s="41"/>
      <c r="D1" s="41"/>
      <c r="E1" s="41"/>
      <c r="F1" s="41"/>
      <c r="G1" s="41"/>
    </row>
    <row r="2" spans="1:7" ht="21.95" customHeight="1">
      <c r="B2" s="42" t="s">
        <v>204</v>
      </c>
      <c r="C2" s="42"/>
      <c r="D2" s="42"/>
      <c r="E2" s="42"/>
      <c r="F2" s="43"/>
      <c r="G2" s="43"/>
    </row>
    <row r="3" spans="1:7" ht="26.25" customHeight="1">
      <c r="B3" s="44" t="s">
        <v>61</v>
      </c>
      <c r="C3" s="44"/>
      <c r="D3" s="44"/>
      <c r="E3" s="10" t="s">
        <v>62</v>
      </c>
      <c r="F3" s="10" t="s">
        <v>63</v>
      </c>
      <c r="G3" s="10" t="s">
        <v>64</v>
      </c>
    </row>
    <row r="4" spans="1:7" ht="26.25" customHeight="1">
      <c r="A4" s="9" t="s">
        <v>65</v>
      </c>
      <c r="B4" s="45" t="s">
        <v>66</v>
      </c>
      <c r="C4" s="45" t="s">
        <v>67</v>
      </c>
      <c r="D4" s="11" t="s">
        <v>68</v>
      </c>
      <c r="E4" s="12">
        <f>공종별집계표!F29</f>
        <v>0</v>
      </c>
      <c r="F4" s="13" t="s">
        <v>50</v>
      </c>
      <c r="G4" s="13" t="s">
        <v>50</v>
      </c>
    </row>
    <row r="5" spans="1:7" ht="26.25" customHeight="1">
      <c r="A5" s="9" t="s">
        <v>69</v>
      </c>
      <c r="B5" s="45"/>
      <c r="C5" s="45"/>
      <c r="D5" s="11" t="s">
        <v>70</v>
      </c>
      <c r="E5" s="12"/>
      <c r="F5" s="13" t="s">
        <v>50</v>
      </c>
      <c r="G5" s="13" t="s">
        <v>50</v>
      </c>
    </row>
    <row r="6" spans="1:7" ht="26.25" customHeight="1">
      <c r="A6" s="9" t="s">
        <v>71</v>
      </c>
      <c r="B6" s="45"/>
      <c r="C6" s="45"/>
      <c r="D6" s="11" t="s">
        <v>72</v>
      </c>
      <c r="E6" s="12">
        <f>SUM(E4:E5)</f>
        <v>0</v>
      </c>
      <c r="F6" s="13" t="s">
        <v>50</v>
      </c>
      <c r="G6" s="13" t="s">
        <v>50</v>
      </c>
    </row>
    <row r="7" spans="1:7" ht="26.25" customHeight="1">
      <c r="A7" s="9" t="s">
        <v>73</v>
      </c>
      <c r="B7" s="45"/>
      <c r="C7" s="45" t="s">
        <v>74</v>
      </c>
      <c r="D7" s="11" t="s">
        <v>75</v>
      </c>
      <c r="E7" s="12">
        <f>공종별집계표!H29</f>
        <v>0</v>
      </c>
      <c r="F7" s="13" t="s">
        <v>50</v>
      </c>
      <c r="G7" s="13" t="s">
        <v>50</v>
      </c>
    </row>
    <row r="8" spans="1:7" ht="26.25" customHeight="1">
      <c r="A8" s="9" t="s">
        <v>76</v>
      </c>
      <c r="B8" s="45"/>
      <c r="C8" s="45"/>
      <c r="D8" s="11" t="s">
        <v>77</v>
      </c>
      <c r="E8" s="12">
        <f>TRUNC(E7*0.096, 0)</f>
        <v>0</v>
      </c>
      <c r="F8" s="17" t="s">
        <v>188</v>
      </c>
      <c r="G8" s="56" t="s">
        <v>205</v>
      </c>
    </row>
    <row r="9" spans="1:7" ht="26.25" customHeight="1">
      <c r="A9" s="9" t="s">
        <v>78</v>
      </c>
      <c r="B9" s="45"/>
      <c r="C9" s="45"/>
      <c r="D9" s="11" t="s">
        <v>72</v>
      </c>
      <c r="E9" s="12">
        <f>TRUNC(E7+E8, 0)</f>
        <v>0</v>
      </c>
      <c r="F9" s="13" t="s">
        <v>50</v>
      </c>
      <c r="G9" s="13" t="s">
        <v>50</v>
      </c>
    </row>
    <row r="10" spans="1:7" ht="26.25" customHeight="1">
      <c r="A10" s="9" t="s">
        <v>79</v>
      </c>
      <c r="B10" s="45"/>
      <c r="C10" s="45" t="s">
        <v>80</v>
      </c>
      <c r="D10" s="11" t="s">
        <v>81</v>
      </c>
      <c r="E10" s="12">
        <f>공종별집계표!J29</f>
        <v>0</v>
      </c>
      <c r="F10" s="13" t="s">
        <v>50</v>
      </c>
      <c r="G10" s="13" t="s">
        <v>50</v>
      </c>
    </row>
    <row r="11" spans="1:7" ht="26.25" customHeight="1">
      <c r="A11" s="9" t="s">
        <v>82</v>
      </c>
      <c r="B11" s="45"/>
      <c r="C11" s="45"/>
      <c r="D11" s="11" t="s">
        <v>83</v>
      </c>
      <c r="E11" s="12">
        <f>TRUNC(E9*0.038, 0)</f>
        <v>0</v>
      </c>
      <c r="F11" s="14" t="s">
        <v>84</v>
      </c>
      <c r="G11" s="56" t="s">
        <v>206</v>
      </c>
    </row>
    <row r="12" spans="1:7" ht="26.25" customHeight="1">
      <c r="A12" s="9" t="s">
        <v>85</v>
      </c>
      <c r="B12" s="45"/>
      <c r="C12" s="45"/>
      <c r="D12" s="11" t="s">
        <v>86</v>
      </c>
      <c r="E12" s="12">
        <f>TRUNC(E9*0.0087, 0)</f>
        <v>0</v>
      </c>
      <c r="F12" s="14" t="s">
        <v>87</v>
      </c>
      <c r="G12" s="56" t="s">
        <v>207</v>
      </c>
    </row>
    <row r="13" spans="1:7" ht="26.25" customHeight="1">
      <c r="A13" s="9" t="s">
        <v>88</v>
      </c>
      <c r="B13" s="45"/>
      <c r="C13" s="45"/>
      <c r="D13" s="11" t="s">
        <v>89</v>
      </c>
      <c r="E13" s="12">
        <f>TRUNC((E6+E7+E10)*0.003, 0)</f>
        <v>0</v>
      </c>
      <c r="F13" s="13" t="s">
        <v>90</v>
      </c>
      <c r="G13" s="56" t="s">
        <v>208</v>
      </c>
    </row>
    <row r="14" spans="1:7" ht="26.25" customHeight="1">
      <c r="A14" s="9" t="s">
        <v>91</v>
      </c>
      <c r="B14" s="45"/>
      <c r="C14" s="45"/>
      <c r="D14" s="11" t="s">
        <v>92</v>
      </c>
      <c r="E14" s="12">
        <f>TRUNC((E6+E9)*0.0303, 0)</f>
        <v>0</v>
      </c>
      <c r="F14" s="17" t="s">
        <v>189</v>
      </c>
      <c r="G14" s="56" t="s">
        <v>209</v>
      </c>
    </row>
    <row r="15" spans="1:7" ht="26.25" customHeight="1">
      <c r="A15" s="9" t="s">
        <v>93</v>
      </c>
      <c r="B15" s="45"/>
      <c r="C15" s="45"/>
      <c r="D15" s="11" t="s">
        <v>72</v>
      </c>
      <c r="E15" s="12">
        <f>SUM(E10:E14)</f>
        <v>0</v>
      </c>
      <c r="F15" s="13" t="s">
        <v>50</v>
      </c>
      <c r="G15" s="13" t="s">
        <v>50</v>
      </c>
    </row>
    <row r="16" spans="1:7" ht="26.25" customHeight="1">
      <c r="A16" s="9" t="s">
        <v>94</v>
      </c>
      <c r="B16" s="38" t="s">
        <v>95</v>
      </c>
      <c r="C16" s="38"/>
      <c r="D16" s="39"/>
      <c r="E16" s="12">
        <f>TRUNC(E6+E9+E15, 0)</f>
        <v>0</v>
      </c>
      <c r="F16" s="13" t="s">
        <v>50</v>
      </c>
      <c r="G16" s="13" t="s">
        <v>50</v>
      </c>
    </row>
    <row r="17" spans="1:7" ht="26.25" customHeight="1">
      <c r="A17" s="9" t="s">
        <v>96</v>
      </c>
      <c r="B17" s="38" t="s">
        <v>97</v>
      </c>
      <c r="C17" s="38"/>
      <c r="D17" s="39"/>
      <c r="E17" s="12">
        <f>TRUNC(E16*0.06, 0)</f>
        <v>0</v>
      </c>
      <c r="F17" s="13" t="s">
        <v>98</v>
      </c>
      <c r="G17" s="56" t="s">
        <v>210</v>
      </c>
    </row>
    <row r="18" spans="1:7" ht="26.25" customHeight="1">
      <c r="A18" s="9" t="s">
        <v>99</v>
      </c>
      <c r="B18" s="38" t="s">
        <v>100</v>
      </c>
      <c r="C18" s="38"/>
      <c r="D18" s="39"/>
      <c r="E18" s="12">
        <f>TRUNC((E9+E15+E17)*0.1051, 0)</f>
        <v>0</v>
      </c>
      <c r="F18" s="17" t="s">
        <v>190</v>
      </c>
      <c r="G18" s="56" t="s">
        <v>211</v>
      </c>
    </row>
    <row r="19" spans="1:7" ht="26.25" customHeight="1">
      <c r="A19" s="9"/>
      <c r="B19" s="40" t="s">
        <v>101</v>
      </c>
      <c r="C19" s="38"/>
      <c r="D19" s="39"/>
      <c r="E19" s="12">
        <f>공종별집계표!L8</f>
        <v>0</v>
      </c>
      <c r="F19" s="14"/>
      <c r="G19" s="13"/>
    </row>
    <row r="20" spans="1:7" ht="26.25" customHeight="1">
      <c r="A20" s="9" t="s">
        <v>102</v>
      </c>
      <c r="B20" s="38" t="s">
        <v>103</v>
      </c>
      <c r="C20" s="38"/>
      <c r="D20" s="39"/>
      <c r="E20" s="12">
        <f>TRUNC(E16+E17+E18+E19, 0)</f>
        <v>0</v>
      </c>
      <c r="F20" s="13" t="s">
        <v>50</v>
      </c>
      <c r="G20" s="13" t="s">
        <v>50</v>
      </c>
    </row>
    <row r="21" spans="1:7" ht="26.25" customHeight="1">
      <c r="A21" s="9" t="s">
        <v>104</v>
      </c>
      <c r="B21" s="38" t="s">
        <v>105</v>
      </c>
      <c r="C21" s="38"/>
      <c r="D21" s="39"/>
      <c r="E21" s="12">
        <f>TRUNC(E20*0.1, 0)</f>
        <v>0</v>
      </c>
      <c r="F21" s="13" t="s">
        <v>106</v>
      </c>
      <c r="G21" s="13" t="s">
        <v>50</v>
      </c>
    </row>
    <row r="22" spans="1:7" ht="26.25" customHeight="1">
      <c r="A22" s="9" t="s">
        <v>107</v>
      </c>
      <c r="B22" s="38" t="s">
        <v>108</v>
      </c>
      <c r="C22" s="38"/>
      <c r="D22" s="39"/>
      <c r="E22" s="12">
        <f>TRUNC(E20+E21, 0)</f>
        <v>0</v>
      </c>
      <c r="F22" s="13" t="s">
        <v>50</v>
      </c>
      <c r="G22" s="13" t="s">
        <v>50</v>
      </c>
    </row>
    <row r="23" spans="1:7" ht="26.25" customHeight="1">
      <c r="A23" s="9" t="s">
        <v>109</v>
      </c>
      <c r="B23" s="38" t="s">
        <v>110</v>
      </c>
      <c r="C23" s="38"/>
      <c r="D23" s="39"/>
      <c r="E23" s="12">
        <f>TRUNC(E22, -3)</f>
        <v>0</v>
      </c>
      <c r="F23" s="13" t="s">
        <v>50</v>
      </c>
      <c r="G23" s="56" t="s">
        <v>212</v>
      </c>
    </row>
  </sheetData>
  <mergeCells count="16">
    <mergeCell ref="B1:G1"/>
    <mergeCell ref="B2:E2"/>
    <mergeCell ref="F2:G2"/>
    <mergeCell ref="B3:D3"/>
    <mergeCell ref="B4:B15"/>
    <mergeCell ref="C4:C6"/>
    <mergeCell ref="C7:C9"/>
    <mergeCell ref="C10:C15"/>
    <mergeCell ref="B22:D22"/>
    <mergeCell ref="B23:D23"/>
    <mergeCell ref="B16:D16"/>
    <mergeCell ref="B17:D17"/>
    <mergeCell ref="B18:D18"/>
    <mergeCell ref="B19:D19"/>
    <mergeCell ref="B20:D20"/>
    <mergeCell ref="B21:D21"/>
  </mergeCells>
  <phoneticPr fontId="3" type="noConversion"/>
  <pageMargins left="0.78740157480314954" right="0" top="0.39370078740157477" bottom="0.39370078740157477" header="0" footer="0"/>
  <pageSetup paperSize="9" scale="8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view="pageBreakPreview" zoomScale="70" zoomScaleNormal="85" zoomScaleSheetLayoutView="70" workbookViewId="0">
      <selection activeCell="E5" sqref="E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20" ht="30" customHeight="1">
      <c r="A2" s="50" t="str">
        <f>원가계산서!B2</f>
        <v>공사명 : 서울신길5동우체국 등 3국 보수보강공사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20" ht="30" customHeight="1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/>
      <c r="G3" s="47" t="s">
        <v>8</v>
      </c>
      <c r="H3" s="47"/>
      <c r="I3" s="47" t="s">
        <v>9</v>
      </c>
      <c r="J3" s="47"/>
      <c r="K3" s="47" t="s">
        <v>10</v>
      </c>
      <c r="L3" s="47"/>
      <c r="M3" s="47" t="s">
        <v>11</v>
      </c>
      <c r="N3" s="46" t="s">
        <v>12</v>
      </c>
      <c r="O3" s="46" t="s">
        <v>13</v>
      </c>
      <c r="P3" s="46" t="s">
        <v>14</v>
      </c>
      <c r="Q3" s="46" t="s">
        <v>15</v>
      </c>
      <c r="R3" s="46" t="s">
        <v>16</v>
      </c>
      <c r="S3" s="46" t="s">
        <v>17</v>
      </c>
      <c r="T3" s="46" t="s">
        <v>18</v>
      </c>
    </row>
    <row r="4" spans="1:20" ht="30" customHeight="1">
      <c r="A4" s="48"/>
      <c r="B4" s="48"/>
      <c r="C4" s="48"/>
      <c r="D4" s="48"/>
      <c r="E4" s="5" t="s">
        <v>6</v>
      </c>
      <c r="F4" s="5" t="s">
        <v>7</v>
      </c>
      <c r="G4" s="5" t="s">
        <v>6</v>
      </c>
      <c r="H4" s="5" t="s">
        <v>7</v>
      </c>
      <c r="I4" s="5" t="s">
        <v>6</v>
      </c>
      <c r="J4" s="5" t="s">
        <v>7</v>
      </c>
      <c r="K4" s="5" t="s">
        <v>6</v>
      </c>
      <c r="L4" s="5" t="s">
        <v>7</v>
      </c>
      <c r="M4" s="48"/>
      <c r="N4" s="46"/>
      <c r="O4" s="46"/>
      <c r="P4" s="46"/>
      <c r="Q4" s="46"/>
      <c r="R4" s="46"/>
      <c r="S4" s="46"/>
      <c r="T4" s="46"/>
    </row>
    <row r="5" spans="1:20" ht="30" customHeight="1">
      <c r="A5" s="6" t="str">
        <f>공종별내역서!A5</f>
        <v>01 서울대림동(여의도)</v>
      </c>
      <c r="B5" s="6" t="s">
        <v>50</v>
      </c>
      <c r="C5" s="6" t="s">
        <v>50</v>
      </c>
      <c r="D5" s="7">
        <v>1</v>
      </c>
      <c r="E5" s="8"/>
      <c r="F5" s="8">
        <f>공종별내역서!F5</f>
        <v>0</v>
      </c>
      <c r="G5" s="8"/>
      <c r="H5" s="8">
        <f>공종별내역서!H5</f>
        <v>0</v>
      </c>
      <c r="I5" s="8"/>
      <c r="J5" s="8">
        <f>공종별내역서!J5</f>
        <v>0</v>
      </c>
      <c r="K5" s="8"/>
      <c r="L5" s="8">
        <f>공종별내역서!L5</f>
        <v>0</v>
      </c>
      <c r="M5" s="6" t="s">
        <v>50</v>
      </c>
      <c r="N5" s="3" t="s">
        <v>51</v>
      </c>
      <c r="O5" s="3" t="s">
        <v>50</v>
      </c>
      <c r="P5" s="3" t="s">
        <v>50</v>
      </c>
      <c r="Q5" s="3" t="s">
        <v>50</v>
      </c>
      <c r="R5" s="1">
        <v>1</v>
      </c>
      <c r="S5" s="3" t="s">
        <v>50</v>
      </c>
      <c r="T5" s="4"/>
    </row>
    <row r="6" spans="1:20" ht="30" customHeight="1">
      <c r="A6" s="6" t="str">
        <f>공종별내역서!A21</f>
        <v>02 서울신길5동(여의도)</v>
      </c>
      <c r="B6" s="6" t="s">
        <v>50</v>
      </c>
      <c r="C6" s="6" t="s">
        <v>50</v>
      </c>
      <c r="D6" s="7">
        <v>1</v>
      </c>
      <c r="E6" s="8"/>
      <c r="F6" s="8">
        <f>공종별내역서!F21</f>
        <v>0</v>
      </c>
      <c r="G6" s="8"/>
      <c r="H6" s="8">
        <f>공종별내역서!H21</f>
        <v>0</v>
      </c>
      <c r="I6" s="8"/>
      <c r="J6" s="8">
        <f>공종별내역서!J21</f>
        <v>0</v>
      </c>
      <c r="K6" s="8"/>
      <c r="L6" s="8">
        <f>공종별내역서!L21</f>
        <v>0</v>
      </c>
      <c r="M6" s="6" t="s">
        <v>50</v>
      </c>
      <c r="N6" s="3" t="s">
        <v>52</v>
      </c>
      <c r="O6" s="3" t="s">
        <v>50</v>
      </c>
      <c r="P6" s="3" t="s">
        <v>51</v>
      </c>
      <c r="Q6" s="3" t="s">
        <v>50</v>
      </c>
      <c r="R6" s="1">
        <v>2</v>
      </c>
      <c r="S6" s="3" t="s">
        <v>50</v>
      </c>
      <c r="T6" s="4"/>
    </row>
    <row r="7" spans="1:20" ht="30" customHeight="1">
      <c r="A7" s="6" t="str">
        <f>공종별내역서!A43</f>
        <v>03 서울양평동(여의도)</v>
      </c>
      <c r="B7" s="6" t="s">
        <v>50</v>
      </c>
      <c r="C7" s="6" t="s">
        <v>50</v>
      </c>
      <c r="D7" s="7">
        <v>1</v>
      </c>
      <c r="E7" s="8"/>
      <c r="F7" s="8">
        <f>공종별내역서!F43</f>
        <v>0</v>
      </c>
      <c r="G7" s="8"/>
      <c r="H7" s="8">
        <f>공종별내역서!H43</f>
        <v>0</v>
      </c>
      <c r="I7" s="8"/>
      <c r="J7" s="8">
        <f>공종별내역서!J43</f>
        <v>0</v>
      </c>
      <c r="K7" s="8"/>
      <c r="L7" s="8">
        <f>공종별내역서!L43</f>
        <v>0</v>
      </c>
      <c r="M7" s="6" t="s">
        <v>50</v>
      </c>
      <c r="N7" s="3" t="s">
        <v>57</v>
      </c>
      <c r="O7" s="3" t="s">
        <v>50</v>
      </c>
      <c r="P7" s="3" t="s">
        <v>51</v>
      </c>
      <c r="Q7" s="3" t="s">
        <v>50</v>
      </c>
      <c r="R7" s="1">
        <v>2</v>
      </c>
      <c r="S7" s="3" t="s">
        <v>50</v>
      </c>
      <c r="T7" s="4"/>
    </row>
    <row r="8" spans="1:20" ht="30" customHeight="1">
      <c r="A8" s="7" t="s">
        <v>187</v>
      </c>
      <c r="B8" s="6"/>
      <c r="C8" s="6"/>
      <c r="D8" s="7">
        <v>1</v>
      </c>
      <c r="E8" s="8"/>
      <c r="F8" s="8"/>
      <c r="G8" s="8"/>
      <c r="H8" s="8"/>
      <c r="I8" s="8"/>
      <c r="J8" s="8">
        <f>공종별내역서!J19+공종별내역서!J41+공종별내역서!J60</f>
        <v>0</v>
      </c>
      <c r="K8" s="8"/>
      <c r="L8" s="8">
        <f>공종별내역서!L19+공종별내역서!L41+공종별내역서!L60</f>
        <v>0</v>
      </c>
      <c r="M8" s="6" t="s">
        <v>50</v>
      </c>
      <c r="N8" s="3" t="s">
        <v>58</v>
      </c>
      <c r="O8" s="3" t="s">
        <v>50</v>
      </c>
      <c r="P8" s="3" t="s">
        <v>57</v>
      </c>
      <c r="Q8" s="3" t="s">
        <v>50</v>
      </c>
      <c r="R8" s="1">
        <v>3</v>
      </c>
      <c r="S8" s="3" t="s">
        <v>50</v>
      </c>
      <c r="T8" s="4"/>
    </row>
    <row r="9" spans="1:20" ht="30" customHeight="1">
      <c r="A9" s="6"/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6" t="s">
        <v>50</v>
      </c>
      <c r="N9" s="3" t="s">
        <v>59</v>
      </c>
      <c r="O9" s="3" t="s">
        <v>50</v>
      </c>
      <c r="P9" s="3" t="s">
        <v>57</v>
      </c>
      <c r="Q9" s="3" t="s">
        <v>50</v>
      </c>
      <c r="R9" s="1">
        <v>3</v>
      </c>
      <c r="S9" s="3" t="s">
        <v>50</v>
      </c>
      <c r="T9" s="4"/>
    </row>
    <row r="10" spans="1:20" ht="30" customHeight="1">
      <c r="A10" s="7"/>
      <c r="B10" s="7"/>
      <c r="C10" s="7"/>
      <c r="D10" s="7"/>
      <c r="E10" s="7"/>
      <c r="F10" s="7"/>
      <c r="G10" s="7"/>
      <c r="H10" s="7"/>
      <c r="I10" s="7"/>
      <c r="J10" s="8"/>
      <c r="K10" s="7"/>
      <c r="L10" s="8"/>
      <c r="M10" s="7"/>
      <c r="T10" s="2"/>
    </row>
    <row r="11" spans="1:20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T11" s="2"/>
    </row>
    <row r="12" spans="1:20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T12" s="2"/>
    </row>
    <row r="13" spans="1:20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T13" s="2"/>
    </row>
    <row r="14" spans="1:20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T14" s="2"/>
    </row>
    <row r="15" spans="1:20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T15" s="2"/>
    </row>
    <row r="16" spans="1:20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T16" s="2"/>
    </row>
    <row r="17" spans="1:20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T17" s="2"/>
    </row>
    <row r="18" spans="1:20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T18" s="2"/>
    </row>
    <row r="19" spans="1:20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T19" s="2"/>
    </row>
    <row r="20" spans="1:20" ht="30" hidden="1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T20" s="2"/>
    </row>
    <row r="21" spans="1:20" ht="30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T21" s="2"/>
    </row>
    <row r="22" spans="1:20" ht="30" hidden="1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T22" s="2"/>
    </row>
    <row r="23" spans="1:20" ht="30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T23" s="2"/>
    </row>
    <row r="24" spans="1:20" ht="30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T24" s="2"/>
    </row>
    <row r="25" spans="1:20" ht="30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T25" s="2"/>
    </row>
    <row r="26" spans="1:20" ht="30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T26" s="2"/>
    </row>
    <row r="27" spans="1:20" ht="30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T27" s="2"/>
    </row>
    <row r="28" spans="1:20" ht="30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T28" s="2"/>
    </row>
    <row r="29" spans="1:20" ht="30" customHeight="1">
      <c r="A29" s="7" t="s">
        <v>56</v>
      </c>
      <c r="B29" s="7"/>
      <c r="C29" s="7"/>
      <c r="D29" s="7"/>
      <c r="E29" s="7"/>
      <c r="F29" s="8">
        <f>F5+F6+F7</f>
        <v>0</v>
      </c>
      <c r="G29" s="7"/>
      <c r="H29" s="8">
        <f>H5+H6+H7</f>
        <v>0</v>
      </c>
      <c r="I29" s="7"/>
      <c r="J29" s="8">
        <f>J5+J6+J7</f>
        <v>0</v>
      </c>
      <c r="K29" s="7"/>
      <c r="L29" s="8">
        <f>L5+L6+L7</f>
        <v>0</v>
      </c>
      <c r="M29" s="7"/>
      <c r="T29" s="2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129"/>
  <sheetViews>
    <sheetView view="pageBreakPreview" zoomScale="80" zoomScaleNormal="70" zoomScaleSheetLayoutView="80" workbookViewId="0">
      <selection activeCell="E5" sqref="E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4.875" customWidth="1"/>
    <col min="14" max="44" width="2.625" hidden="1" customWidth="1"/>
    <col min="45" max="45" width="10.625" hidden="1" customWidth="1"/>
    <col min="46" max="48" width="1.625" hidden="1" customWidth="1"/>
    <col min="49" max="49" width="24.625" hidden="1" customWidth="1"/>
    <col min="50" max="50" width="10.625" hidden="1" customWidth="1"/>
    <col min="51" max="51" width="18.625" hidden="1" customWidth="1"/>
  </cols>
  <sheetData>
    <row r="1" spans="1:51" ht="30" customHeight="1">
      <c r="A1" s="49" t="s">
        <v>111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51" ht="30" customHeight="1">
      <c r="A2" s="15" t="str">
        <f>원가계산서!B2</f>
        <v>공사명 : 서울신길5동우체국 등 3국 보수보강공사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51" ht="30" customHeight="1">
      <c r="A3" s="51" t="s">
        <v>1</v>
      </c>
      <c r="B3" s="51" t="s">
        <v>2</v>
      </c>
      <c r="C3" s="51" t="s">
        <v>3</v>
      </c>
      <c r="D3" s="51" t="s">
        <v>4</v>
      </c>
      <c r="E3" s="53" t="s">
        <v>5</v>
      </c>
      <c r="F3" s="54"/>
      <c r="G3" s="53" t="s">
        <v>8</v>
      </c>
      <c r="H3" s="54"/>
      <c r="I3" s="53" t="s">
        <v>9</v>
      </c>
      <c r="J3" s="54"/>
      <c r="K3" s="53" t="s">
        <v>10</v>
      </c>
      <c r="L3" s="54"/>
      <c r="M3" s="51" t="s">
        <v>11</v>
      </c>
      <c r="N3" s="55" t="s">
        <v>19</v>
      </c>
      <c r="O3" s="46" t="s">
        <v>13</v>
      </c>
      <c r="P3" s="46" t="s">
        <v>20</v>
      </c>
      <c r="Q3" s="46" t="s">
        <v>12</v>
      </c>
      <c r="R3" s="46" t="s">
        <v>14</v>
      </c>
      <c r="S3" s="46" t="s">
        <v>21</v>
      </c>
      <c r="T3" s="46" t="s">
        <v>22</v>
      </c>
      <c r="U3" s="46" t="s">
        <v>23</v>
      </c>
      <c r="V3" s="46" t="s">
        <v>24</v>
      </c>
      <c r="W3" s="46" t="s">
        <v>25</v>
      </c>
      <c r="X3" s="46" t="s">
        <v>26</v>
      </c>
      <c r="Y3" s="46" t="s">
        <v>27</v>
      </c>
      <c r="Z3" s="46" t="s">
        <v>28</v>
      </c>
      <c r="AA3" s="46" t="s">
        <v>29</v>
      </c>
      <c r="AB3" s="46" t="s">
        <v>30</v>
      </c>
      <c r="AC3" s="46" t="s">
        <v>31</v>
      </c>
      <c r="AD3" s="46" t="s">
        <v>32</v>
      </c>
      <c r="AE3" s="46" t="s">
        <v>33</v>
      </c>
      <c r="AF3" s="46" t="s">
        <v>34</v>
      </c>
      <c r="AG3" s="46" t="s">
        <v>35</v>
      </c>
      <c r="AH3" s="46" t="s">
        <v>36</v>
      </c>
      <c r="AI3" s="46" t="s">
        <v>37</v>
      </c>
      <c r="AJ3" s="46" t="s">
        <v>38</v>
      </c>
      <c r="AK3" s="46" t="s">
        <v>39</v>
      </c>
      <c r="AL3" s="46" t="s">
        <v>40</v>
      </c>
      <c r="AM3" s="46" t="s">
        <v>41</v>
      </c>
      <c r="AN3" s="46" t="s">
        <v>42</v>
      </c>
      <c r="AO3" s="46" t="s">
        <v>43</v>
      </c>
      <c r="AP3" s="46" t="s">
        <v>44</v>
      </c>
      <c r="AQ3" s="46" t="s">
        <v>45</v>
      </c>
      <c r="AR3" s="46" t="s">
        <v>46</v>
      </c>
      <c r="AS3" s="46" t="s">
        <v>47</v>
      </c>
      <c r="AT3" s="46" t="s">
        <v>16</v>
      </c>
      <c r="AU3" s="46" t="s">
        <v>15</v>
      </c>
      <c r="AV3" s="46" t="s">
        <v>17</v>
      </c>
      <c r="AW3" s="46" t="s">
        <v>48</v>
      </c>
      <c r="AX3" s="46" t="s">
        <v>49</v>
      </c>
      <c r="AY3" s="46" t="s">
        <v>18</v>
      </c>
    </row>
    <row r="4" spans="1:51" ht="30" customHeight="1">
      <c r="A4" s="52"/>
      <c r="B4" s="52"/>
      <c r="C4" s="52"/>
      <c r="D4" s="52"/>
      <c r="E4" s="16" t="s">
        <v>6</v>
      </c>
      <c r="F4" s="16" t="s">
        <v>7</v>
      </c>
      <c r="G4" s="16" t="s">
        <v>6</v>
      </c>
      <c r="H4" s="16" t="s">
        <v>7</v>
      </c>
      <c r="I4" s="16" t="s">
        <v>6</v>
      </c>
      <c r="J4" s="16" t="s">
        <v>7</v>
      </c>
      <c r="K4" s="16" t="s">
        <v>6</v>
      </c>
      <c r="L4" s="16" t="s">
        <v>7</v>
      </c>
      <c r="M4" s="52"/>
      <c r="N4" s="55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</row>
    <row r="5" spans="1:51" ht="30" customHeight="1">
      <c r="A5" s="20" t="s">
        <v>168</v>
      </c>
      <c r="B5" s="6" t="s">
        <v>50</v>
      </c>
      <c r="C5" s="6"/>
      <c r="D5" s="21"/>
      <c r="E5" s="21"/>
      <c r="F5" s="21">
        <f>F12+F15+F8</f>
        <v>0</v>
      </c>
      <c r="G5" s="21"/>
      <c r="H5" s="21">
        <f>H12+H15+H8</f>
        <v>0</v>
      </c>
      <c r="I5" s="21"/>
      <c r="J5" s="21">
        <f>J12+J15+J8</f>
        <v>0</v>
      </c>
      <c r="K5" s="21"/>
      <c r="L5" s="21">
        <f>L12+L15+L8</f>
        <v>0</v>
      </c>
      <c r="M5" s="22"/>
      <c r="N5" s="3" t="s">
        <v>50</v>
      </c>
      <c r="O5" s="3" t="s">
        <v>50</v>
      </c>
      <c r="P5" s="3" t="s">
        <v>50</v>
      </c>
      <c r="Q5" s="3" t="s">
        <v>52</v>
      </c>
      <c r="R5" s="3" t="s">
        <v>51</v>
      </c>
      <c r="S5" s="3" t="s">
        <v>55</v>
      </c>
      <c r="T5" s="3" t="s">
        <v>55</v>
      </c>
      <c r="U5" s="3" t="s">
        <v>55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3" t="s">
        <v>50</v>
      </c>
      <c r="AT5" s="1">
        <v>2</v>
      </c>
      <c r="AU5" s="3" t="s">
        <v>50</v>
      </c>
      <c r="AV5" s="3" t="s">
        <v>50</v>
      </c>
      <c r="AW5" s="3" t="s">
        <v>52</v>
      </c>
      <c r="AX5" s="1">
        <v>2</v>
      </c>
      <c r="AY5" s="1"/>
    </row>
    <row r="6" spans="1:51" ht="30" customHeight="1">
      <c r="A6" s="6" t="s">
        <v>194</v>
      </c>
      <c r="B6" s="6"/>
      <c r="C6" s="6"/>
      <c r="D6" s="21"/>
      <c r="E6" s="21"/>
      <c r="F6" s="21"/>
      <c r="G6" s="21"/>
      <c r="H6" s="21"/>
      <c r="I6" s="21"/>
      <c r="J6" s="21"/>
      <c r="K6" s="21"/>
      <c r="L6" s="21"/>
      <c r="M6" s="22"/>
      <c r="N6" s="3" t="s">
        <v>50</v>
      </c>
      <c r="O6" s="3" t="s">
        <v>50</v>
      </c>
      <c r="P6" s="3" t="s">
        <v>50</v>
      </c>
      <c r="Q6" s="3" t="s">
        <v>124</v>
      </c>
      <c r="R6" s="3" t="s">
        <v>52</v>
      </c>
      <c r="S6" s="3" t="s">
        <v>55</v>
      </c>
      <c r="T6" s="3" t="s">
        <v>55</v>
      </c>
      <c r="U6" s="3" t="s">
        <v>55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3" t="s">
        <v>50</v>
      </c>
      <c r="AT6" s="1">
        <v>3</v>
      </c>
      <c r="AU6" s="3" t="s">
        <v>50</v>
      </c>
      <c r="AV6" s="3" t="s">
        <v>50</v>
      </c>
      <c r="AW6" s="3" t="s">
        <v>124</v>
      </c>
      <c r="AX6" s="1">
        <v>8</v>
      </c>
      <c r="AY6" s="1"/>
    </row>
    <row r="7" spans="1:51" ht="30" customHeight="1">
      <c r="A7" s="6" t="s">
        <v>158</v>
      </c>
      <c r="B7" s="6" t="s">
        <v>159</v>
      </c>
      <c r="C7" s="6" t="s">
        <v>53</v>
      </c>
      <c r="D7" s="21">
        <v>20</v>
      </c>
      <c r="E7" s="21"/>
      <c r="F7" s="21">
        <f t="shared" ref="F7" si="0">D7*E7</f>
        <v>0</v>
      </c>
      <c r="G7" s="21"/>
      <c r="H7" s="21">
        <f t="shared" ref="H7" si="1">D7*G7</f>
        <v>0</v>
      </c>
      <c r="I7" s="21"/>
      <c r="J7" s="21">
        <f t="shared" ref="J7" si="2">D7*I7</f>
        <v>0</v>
      </c>
      <c r="K7" s="21">
        <f t="shared" ref="K7" si="3">E7+G7+I7</f>
        <v>0</v>
      </c>
      <c r="L7" s="21">
        <f t="shared" ref="L7" si="4">F7+H7+J7</f>
        <v>0</v>
      </c>
      <c r="M7" s="22" t="s">
        <v>50</v>
      </c>
      <c r="N7" s="3" t="s">
        <v>127</v>
      </c>
      <c r="O7" s="3" t="s">
        <v>50</v>
      </c>
      <c r="P7" s="3" t="s">
        <v>50</v>
      </c>
      <c r="Q7" s="3" t="s">
        <v>124</v>
      </c>
      <c r="R7" s="3" t="s">
        <v>50</v>
      </c>
      <c r="S7" s="3" t="s">
        <v>54</v>
      </c>
      <c r="T7" s="3" t="s">
        <v>55</v>
      </c>
      <c r="U7" s="3" t="s">
        <v>55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3" t="s">
        <v>50</v>
      </c>
      <c r="AT7" s="1"/>
      <c r="AU7" s="3" t="s">
        <v>50</v>
      </c>
      <c r="AV7" s="3" t="s">
        <v>50</v>
      </c>
      <c r="AW7" s="3" t="s">
        <v>128</v>
      </c>
      <c r="AX7" s="1">
        <v>32</v>
      </c>
      <c r="AY7" s="1"/>
    </row>
    <row r="8" spans="1:51" ht="30" customHeight="1">
      <c r="A8" s="24" t="s">
        <v>178</v>
      </c>
      <c r="B8" s="6"/>
      <c r="C8" s="6"/>
      <c r="D8" s="21"/>
      <c r="E8" s="21"/>
      <c r="F8" s="21">
        <f>SUM(F7:F7)</f>
        <v>0</v>
      </c>
      <c r="G8" s="21"/>
      <c r="H8" s="21">
        <f>SUM(H7:H7)</f>
        <v>0</v>
      </c>
      <c r="I8" s="21"/>
      <c r="J8" s="21">
        <f>SUM(J7:J7)</f>
        <v>0</v>
      </c>
      <c r="K8" s="21"/>
      <c r="L8" s="21">
        <f>SUM(L7:L7)</f>
        <v>0</v>
      </c>
      <c r="M8" s="22"/>
      <c r="N8" s="3"/>
      <c r="O8" s="3"/>
      <c r="P8" s="3"/>
      <c r="Q8" s="3"/>
      <c r="R8" s="3"/>
      <c r="S8" s="3"/>
      <c r="T8" s="3"/>
      <c r="U8" s="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3"/>
      <c r="AT8" s="1"/>
      <c r="AU8" s="3"/>
      <c r="AV8" s="3"/>
      <c r="AW8" s="3"/>
      <c r="AX8" s="1"/>
      <c r="AY8" s="1"/>
    </row>
    <row r="9" spans="1:51" ht="30" customHeight="1">
      <c r="A9" s="6" t="s">
        <v>195</v>
      </c>
      <c r="B9" s="6" t="s">
        <v>50</v>
      </c>
      <c r="C9" s="6"/>
      <c r="D9" s="21"/>
      <c r="E9" s="21"/>
      <c r="F9" s="21"/>
      <c r="G9" s="21"/>
      <c r="H9" s="21"/>
      <c r="I9" s="21"/>
      <c r="J9" s="21"/>
      <c r="K9" s="21"/>
      <c r="L9" s="21"/>
      <c r="M9" s="22"/>
      <c r="N9" s="3" t="s">
        <v>50</v>
      </c>
      <c r="O9" s="3" t="s">
        <v>50</v>
      </c>
      <c r="P9" s="3" t="s">
        <v>50</v>
      </c>
      <c r="Q9" s="3" t="s">
        <v>112</v>
      </c>
      <c r="R9" s="3" t="s">
        <v>52</v>
      </c>
      <c r="S9" s="3" t="s">
        <v>55</v>
      </c>
      <c r="T9" s="3" t="s">
        <v>55</v>
      </c>
      <c r="U9" s="3" t="s">
        <v>55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3" t="s">
        <v>50</v>
      </c>
      <c r="AT9" s="1">
        <v>3</v>
      </c>
      <c r="AU9" s="3" t="s">
        <v>50</v>
      </c>
      <c r="AV9" s="3" t="s">
        <v>50</v>
      </c>
      <c r="AW9" s="3" t="s">
        <v>112</v>
      </c>
      <c r="AX9" s="1">
        <v>39</v>
      </c>
      <c r="AY9" s="1"/>
    </row>
    <row r="10" spans="1:51" ht="30" customHeight="1">
      <c r="A10" s="7" t="s">
        <v>153</v>
      </c>
      <c r="B10" s="6" t="s">
        <v>199</v>
      </c>
      <c r="C10" s="6" t="s">
        <v>154</v>
      </c>
      <c r="D10" s="21">
        <v>1.85</v>
      </c>
      <c r="E10" s="21"/>
      <c r="F10" s="21">
        <f t="shared" ref="F10:F55" si="5">D10*E10</f>
        <v>0</v>
      </c>
      <c r="G10" s="21"/>
      <c r="H10" s="21">
        <f t="shared" ref="H10:H55" si="6">D10*G10</f>
        <v>0</v>
      </c>
      <c r="I10" s="21"/>
      <c r="J10" s="21">
        <f t="shared" ref="J10:J55" si="7">D10*I10</f>
        <v>0</v>
      </c>
      <c r="K10" s="21">
        <f t="shared" ref="K10:K55" si="8">E10+G10+I10</f>
        <v>0</v>
      </c>
      <c r="L10" s="21">
        <f t="shared" ref="L10:L55" si="9">F10+H10+J10</f>
        <v>0</v>
      </c>
      <c r="M10" s="22" t="s">
        <v>50</v>
      </c>
      <c r="N10" s="3"/>
      <c r="O10" s="3"/>
      <c r="P10" s="3"/>
      <c r="Q10" s="3"/>
      <c r="R10" s="3"/>
      <c r="S10" s="3"/>
      <c r="T10" s="3"/>
      <c r="U10" s="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3"/>
      <c r="AT10" s="1"/>
      <c r="AU10" s="3"/>
      <c r="AV10" s="3"/>
      <c r="AW10" s="3"/>
      <c r="AX10" s="1"/>
      <c r="AY10" s="1"/>
    </row>
    <row r="11" spans="1:51" ht="30" customHeight="1">
      <c r="A11" s="7" t="s">
        <v>191</v>
      </c>
      <c r="B11" s="7" t="s">
        <v>192</v>
      </c>
      <c r="C11" s="7" t="s">
        <v>193</v>
      </c>
      <c r="D11" s="37">
        <v>0.25</v>
      </c>
      <c r="E11" s="21"/>
      <c r="F11" s="21">
        <f t="shared" si="5"/>
        <v>0</v>
      </c>
      <c r="G11" s="21"/>
      <c r="H11" s="21">
        <f t="shared" si="6"/>
        <v>0</v>
      </c>
      <c r="I11" s="21"/>
      <c r="J11" s="21">
        <f t="shared" si="7"/>
        <v>0</v>
      </c>
      <c r="K11" s="21">
        <f t="shared" ref="K11" si="10">E11+G11+I11</f>
        <v>0</v>
      </c>
      <c r="L11" s="21">
        <f t="shared" ref="L11" si="11">F11+H11+J11</f>
        <v>0</v>
      </c>
      <c r="M11" s="22"/>
      <c r="N11" s="3"/>
      <c r="O11" s="3"/>
      <c r="P11" s="3"/>
      <c r="Q11" s="3"/>
      <c r="R11" s="3"/>
      <c r="S11" s="3"/>
      <c r="T11" s="3"/>
      <c r="U11" s="3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3"/>
      <c r="AT11" s="1"/>
      <c r="AU11" s="3"/>
      <c r="AV11" s="3"/>
      <c r="AW11" s="3"/>
      <c r="AX11" s="1"/>
      <c r="AY11" s="1"/>
    </row>
    <row r="12" spans="1:51" ht="30" customHeight="1">
      <c r="A12" s="24" t="s">
        <v>178</v>
      </c>
      <c r="B12" s="6"/>
      <c r="C12" s="6"/>
      <c r="D12" s="21"/>
      <c r="E12" s="21"/>
      <c r="F12" s="21">
        <f>SUM(F10:F11)</f>
        <v>0</v>
      </c>
      <c r="G12" s="21"/>
      <c r="H12" s="21">
        <f>SUM(H10:H11)</f>
        <v>0</v>
      </c>
      <c r="I12" s="21"/>
      <c r="J12" s="21">
        <f>SUM(J10:J11)</f>
        <v>0</v>
      </c>
      <c r="K12" s="21"/>
      <c r="L12" s="21">
        <f>SUM(L10:L11)</f>
        <v>0</v>
      </c>
      <c r="M12" s="22"/>
      <c r="N12" s="3"/>
      <c r="O12" s="3"/>
      <c r="P12" s="3"/>
      <c r="Q12" s="3"/>
      <c r="R12" s="3"/>
      <c r="S12" s="3"/>
      <c r="T12" s="3"/>
      <c r="U12" s="3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3"/>
      <c r="AT12" s="1"/>
      <c r="AU12" s="3"/>
      <c r="AV12" s="3"/>
      <c r="AW12" s="3"/>
      <c r="AX12" s="1"/>
      <c r="AY12" s="1"/>
    </row>
    <row r="13" spans="1:51" ht="30" customHeight="1">
      <c r="A13" s="6" t="s">
        <v>196</v>
      </c>
      <c r="B13" s="6"/>
      <c r="C13" s="6"/>
      <c r="D13" s="21"/>
      <c r="E13" s="21"/>
      <c r="F13" s="21"/>
      <c r="G13" s="21"/>
      <c r="H13" s="21"/>
      <c r="I13" s="21"/>
      <c r="J13" s="21"/>
      <c r="K13" s="21"/>
      <c r="L13" s="21"/>
      <c r="M13" s="22"/>
      <c r="N13" s="3" t="s">
        <v>117</v>
      </c>
      <c r="O13" s="3" t="s">
        <v>50</v>
      </c>
      <c r="P13" s="3" t="s">
        <v>50</v>
      </c>
      <c r="Q13" s="3" t="s">
        <v>113</v>
      </c>
      <c r="R13" s="3" t="s">
        <v>50</v>
      </c>
      <c r="S13" s="3" t="s">
        <v>54</v>
      </c>
      <c r="T13" s="3" t="s">
        <v>55</v>
      </c>
      <c r="U13" s="3" t="s">
        <v>55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3" t="s">
        <v>50</v>
      </c>
      <c r="AT13" s="1"/>
      <c r="AU13" s="3" t="s">
        <v>50</v>
      </c>
      <c r="AV13" s="3" t="s">
        <v>50</v>
      </c>
      <c r="AW13" s="3" t="s">
        <v>118</v>
      </c>
      <c r="AX13" s="1">
        <v>38</v>
      </c>
      <c r="AY13" s="1"/>
    </row>
    <row r="14" spans="1:51" ht="30" customHeight="1">
      <c r="A14" s="6" t="s">
        <v>156</v>
      </c>
      <c r="B14" s="6" t="s">
        <v>157</v>
      </c>
      <c r="C14" s="6" t="s">
        <v>155</v>
      </c>
      <c r="D14" s="21">
        <v>4</v>
      </c>
      <c r="E14" s="21"/>
      <c r="F14" s="21">
        <f t="shared" si="5"/>
        <v>0</v>
      </c>
      <c r="G14" s="21"/>
      <c r="H14" s="21">
        <f t="shared" si="6"/>
        <v>0</v>
      </c>
      <c r="I14" s="21"/>
      <c r="J14" s="21">
        <f t="shared" si="7"/>
        <v>0</v>
      </c>
      <c r="K14" s="21">
        <f t="shared" si="8"/>
        <v>0</v>
      </c>
      <c r="L14" s="21">
        <f t="shared" si="9"/>
        <v>0</v>
      </c>
      <c r="M14" s="22" t="s">
        <v>50</v>
      </c>
      <c r="N14" s="3" t="s">
        <v>122</v>
      </c>
      <c r="O14" s="3" t="s">
        <v>50</v>
      </c>
      <c r="P14" s="3" t="s">
        <v>50</v>
      </c>
      <c r="Q14" s="3" t="s">
        <v>113</v>
      </c>
      <c r="R14" s="3" t="s">
        <v>50</v>
      </c>
      <c r="S14" s="3" t="s">
        <v>55</v>
      </c>
      <c r="T14" s="3" t="s">
        <v>55</v>
      </c>
      <c r="U14" s="3" t="s">
        <v>54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3" t="s">
        <v>50</v>
      </c>
      <c r="AT14" s="1"/>
      <c r="AU14" s="3" t="s">
        <v>50</v>
      </c>
      <c r="AV14" s="3" t="s">
        <v>50</v>
      </c>
      <c r="AW14" s="3" t="s">
        <v>123</v>
      </c>
      <c r="AX14" s="1">
        <v>37</v>
      </c>
      <c r="AY14" s="1"/>
    </row>
    <row r="15" spans="1:51" ht="30" customHeight="1">
      <c r="A15" s="24" t="s">
        <v>178</v>
      </c>
      <c r="B15" s="6"/>
      <c r="C15" s="6"/>
      <c r="D15" s="21"/>
      <c r="E15" s="21"/>
      <c r="F15" s="21">
        <f>SUM(F14)</f>
        <v>0</v>
      </c>
      <c r="G15" s="21"/>
      <c r="H15" s="21">
        <f>SUM(H14)</f>
        <v>0</v>
      </c>
      <c r="I15" s="21"/>
      <c r="J15" s="21">
        <f>SUM(J14)</f>
        <v>0</v>
      </c>
      <c r="K15" s="21"/>
      <c r="L15" s="21">
        <f>SUM(L14)</f>
        <v>0</v>
      </c>
      <c r="M15" s="22"/>
      <c r="N15" s="3"/>
      <c r="O15" s="3"/>
      <c r="P15" s="3"/>
      <c r="Q15" s="3"/>
      <c r="R15" s="3"/>
      <c r="S15" s="3"/>
      <c r="T15" s="3"/>
      <c r="U15" s="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3"/>
      <c r="AT15" s="1"/>
      <c r="AU15" s="3"/>
      <c r="AV15" s="3"/>
      <c r="AW15" s="3"/>
      <c r="AX15" s="1"/>
      <c r="AY15" s="1"/>
    </row>
    <row r="16" spans="1:51" s="30" customFormat="1" ht="30" customHeight="1">
      <c r="A16" s="36" t="s">
        <v>197</v>
      </c>
      <c r="B16" s="25"/>
      <c r="C16" s="26"/>
      <c r="D16" s="27"/>
      <c r="E16" s="28"/>
      <c r="F16" s="29"/>
      <c r="G16" s="28"/>
      <c r="H16" s="29"/>
      <c r="I16" s="28"/>
      <c r="J16" s="29"/>
      <c r="K16" s="28"/>
      <c r="L16" s="29"/>
      <c r="M16" s="28"/>
    </row>
    <row r="17" spans="1:51" s="30" customFormat="1" ht="30" customHeight="1">
      <c r="A17" s="31" t="s">
        <v>179</v>
      </c>
      <c r="B17" s="31" t="s">
        <v>180</v>
      </c>
      <c r="C17" s="32" t="s">
        <v>181</v>
      </c>
      <c r="D17" s="27">
        <v>4.5</v>
      </c>
      <c r="E17" s="29"/>
      <c r="F17" s="21">
        <f t="shared" si="5"/>
        <v>0</v>
      </c>
      <c r="G17" s="29"/>
      <c r="H17" s="29">
        <f>TRUNC(G17*D17,0)</f>
        <v>0</v>
      </c>
      <c r="I17" s="29"/>
      <c r="J17" s="21">
        <f>D17*I17</f>
        <v>0</v>
      </c>
      <c r="K17" s="29">
        <f t="shared" ref="K17:K18" si="12">TRUNC(E17+G17+I17,0)</f>
        <v>0</v>
      </c>
      <c r="L17" s="21">
        <f t="shared" si="9"/>
        <v>0</v>
      </c>
      <c r="M17" s="33" t="s">
        <v>50</v>
      </c>
    </row>
    <row r="18" spans="1:51" s="30" customFormat="1" ht="30" customHeight="1">
      <c r="A18" s="31" t="s">
        <v>182</v>
      </c>
      <c r="B18" s="31" t="s">
        <v>183</v>
      </c>
      <c r="C18" s="32" t="s">
        <v>181</v>
      </c>
      <c r="D18" s="27">
        <v>4.5</v>
      </c>
      <c r="E18" s="29"/>
      <c r="F18" s="21">
        <f t="shared" si="5"/>
        <v>0</v>
      </c>
      <c r="G18" s="29"/>
      <c r="H18" s="29">
        <f>TRUNC(G18*D18,0)</f>
        <v>0</v>
      </c>
      <c r="I18" s="29"/>
      <c r="J18" s="21">
        <f>D18*I18</f>
        <v>0</v>
      </c>
      <c r="K18" s="29">
        <f t="shared" si="12"/>
        <v>0</v>
      </c>
      <c r="L18" s="21">
        <f t="shared" si="9"/>
        <v>0</v>
      </c>
      <c r="M18" s="33" t="s">
        <v>50</v>
      </c>
    </row>
    <row r="19" spans="1:51" s="30" customFormat="1" ht="30" customHeight="1">
      <c r="A19" s="24" t="s">
        <v>178</v>
      </c>
      <c r="B19" s="28"/>
      <c r="C19" s="34"/>
      <c r="D19" s="35"/>
      <c r="E19" s="28"/>
      <c r="F19" s="29">
        <f>SUM(F17:F18)</f>
        <v>0</v>
      </c>
      <c r="G19" s="28"/>
      <c r="H19" s="29">
        <f>SUM(H17:H18)</f>
        <v>0</v>
      </c>
      <c r="I19" s="28"/>
      <c r="J19" s="29">
        <f>SUM(J17:J18)</f>
        <v>0</v>
      </c>
      <c r="K19" s="28"/>
      <c r="L19" s="29">
        <f>TRUNC(F19+H19+J19,0)</f>
        <v>0</v>
      </c>
      <c r="M19" s="28"/>
    </row>
    <row r="20" spans="1:51" ht="30" customHeight="1">
      <c r="A20" s="7"/>
      <c r="B20" s="6"/>
      <c r="C20" s="6"/>
      <c r="D20" s="21"/>
      <c r="E20" s="21"/>
      <c r="F20" s="21"/>
      <c r="G20" s="21"/>
      <c r="H20" s="21"/>
      <c r="I20" s="21"/>
      <c r="J20" s="21"/>
      <c r="K20" s="21"/>
      <c r="L20" s="21"/>
      <c r="M20" s="22"/>
      <c r="N20" s="3"/>
      <c r="O20" s="3"/>
      <c r="P20" s="3"/>
      <c r="Q20" s="3"/>
      <c r="R20" s="3"/>
      <c r="S20" s="3"/>
      <c r="T20" s="3"/>
      <c r="U20" s="3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3"/>
      <c r="AT20" s="1"/>
      <c r="AU20" s="3"/>
      <c r="AV20" s="3"/>
      <c r="AW20" s="3"/>
      <c r="AX20" s="1"/>
      <c r="AY20" s="1"/>
    </row>
    <row r="21" spans="1:51" ht="30" customHeight="1">
      <c r="A21" s="20" t="s">
        <v>169</v>
      </c>
      <c r="B21" s="6"/>
      <c r="C21" s="6"/>
      <c r="D21" s="21"/>
      <c r="E21" s="21"/>
      <c r="F21" s="21">
        <f>F24+F28+F33+F37</f>
        <v>0</v>
      </c>
      <c r="G21" s="21"/>
      <c r="H21" s="21">
        <f>H24+H28+H33+H37</f>
        <v>0</v>
      </c>
      <c r="I21" s="21"/>
      <c r="J21" s="21">
        <f>J24+J28+J33+J37</f>
        <v>0</v>
      </c>
      <c r="K21" s="21"/>
      <c r="L21" s="21">
        <f>L24+L28+L33+L37</f>
        <v>0</v>
      </c>
      <c r="M21" s="22"/>
      <c r="N21" s="3"/>
      <c r="O21" s="3"/>
      <c r="P21" s="3"/>
      <c r="Q21" s="3"/>
      <c r="R21" s="3"/>
      <c r="S21" s="3"/>
      <c r="T21" s="3"/>
      <c r="U21" s="3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3"/>
      <c r="AT21" s="1"/>
      <c r="AU21" s="3"/>
      <c r="AV21" s="3"/>
      <c r="AW21" s="3"/>
      <c r="AX21" s="1"/>
      <c r="AY21" s="1"/>
    </row>
    <row r="22" spans="1:51" ht="30" customHeight="1">
      <c r="A22" s="6" t="s">
        <v>170</v>
      </c>
      <c r="B22" s="6"/>
      <c r="C22" s="6"/>
      <c r="D22" s="21"/>
      <c r="E22" s="21"/>
      <c r="F22" s="21"/>
      <c r="G22" s="21"/>
      <c r="H22" s="21"/>
      <c r="I22" s="21"/>
      <c r="J22" s="21"/>
      <c r="K22" s="21"/>
      <c r="L22" s="21"/>
      <c r="M22" s="22"/>
      <c r="N22" s="3" t="s">
        <v>50</v>
      </c>
      <c r="O22" s="3" t="s">
        <v>50</v>
      </c>
      <c r="P22" s="3" t="s">
        <v>50</v>
      </c>
      <c r="Q22" s="3" t="s">
        <v>124</v>
      </c>
      <c r="R22" s="3" t="s">
        <v>52</v>
      </c>
      <c r="S22" s="3" t="s">
        <v>55</v>
      </c>
      <c r="T22" s="3" t="s">
        <v>55</v>
      </c>
      <c r="U22" s="3" t="s">
        <v>55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3" t="s">
        <v>50</v>
      </c>
      <c r="AT22" s="1">
        <v>3</v>
      </c>
      <c r="AU22" s="3" t="s">
        <v>50</v>
      </c>
      <c r="AV22" s="3" t="s">
        <v>50</v>
      </c>
      <c r="AW22" s="3" t="s">
        <v>124</v>
      </c>
      <c r="AX22" s="1">
        <v>8</v>
      </c>
      <c r="AY22" s="1"/>
    </row>
    <row r="23" spans="1:51" ht="30" customHeight="1">
      <c r="A23" s="6" t="s">
        <v>158</v>
      </c>
      <c r="B23" s="6" t="s">
        <v>159</v>
      </c>
      <c r="C23" s="6" t="s">
        <v>53</v>
      </c>
      <c r="D23" s="21">
        <v>200</v>
      </c>
      <c r="E23" s="21"/>
      <c r="F23" s="21">
        <f t="shared" si="5"/>
        <v>0</v>
      </c>
      <c r="G23" s="21"/>
      <c r="H23" s="21">
        <f t="shared" si="6"/>
        <v>0</v>
      </c>
      <c r="I23" s="21"/>
      <c r="J23" s="21">
        <f t="shared" si="7"/>
        <v>0</v>
      </c>
      <c r="K23" s="21">
        <f t="shared" si="8"/>
        <v>0</v>
      </c>
      <c r="L23" s="21">
        <f t="shared" si="9"/>
        <v>0</v>
      </c>
      <c r="M23" s="22" t="s">
        <v>50</v>
      </c>
      <c r="N23" s="3" t="s">
        <v>127</v>
      </c>
      <c r="O23" s="3" t="s">
        <v>50</v>
      </c>
      <c r="P23" s="3" t="s">
        <v>50</v>
      </c>
      <c r="Q23" s="3" t="s">
        <v>124</v>
      </c>
      <c r="R23" s="3" t="s">
        <v>50</v>
      </c>
      <c r="S23" s="3" t="s">
        <v>54</v>
      </c>
      <c r="T23" s="3" t="s">
        <v>55</v>
      </c>
      <c r="U23" s="3" t="s">
        <v>55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3" t="s">
        <v>50</v>
      </c>
      <c r="AT23" s="1"/>
      <c r="AU23" s="3" t="s">
        <v>50</v>
      </c>
      <c r="AV23" s="3" t="s">
        <v>50</v>
      </c>
      <c r="AW23" s="3" t="s">
        <v>128</v>
      </c>
      <c r="AX23" s="1">
        <v>32</v>
      </c>
      <c r="AY23" s="1"/>
    </row>
    <row r="24" spans="1:51" ht="30" customHeight="1">
      <c r="A24" s="24" t="s">
        <v>178</v>
      </c>
      <c r="B24" s="6"/>
      <c r="C24" s="6"/>
      <c r="D24" s="21"/>
      <c r="E24" s="21"/>
      <c r="F24" s="21">
        <f>SUM(F23:F23)</f>
        <v>0</v>
      </c>
      <c r="G24" s="21"/>
      <c r="H24" s="21">
        <f>SUM(H23:H23)</f>
        <v>0</v>
      </c>
      <c r="I24" s="21"/>
      <c r="J24" s="21">
        <f>SUM(J23:J23)</f>
        <v>0</v>
      </c>
      <c r="K24" s="21"/>
      <c r="L24" s="21">
        <f>SUM(L23:L23)</f>
        <v>0</v>
      </c>
      <c r="M24" s="22"/>
      <c r="N24" s="3"/>
      <c r="O24" s="3"/>
      <c r="P24" s="3"/>
      <c r="Q24" s="3"/>
      <c r="R24" s="3"/>
      <c r="S24" s="3"/>
      <c r="T24" s="3"/>
      <c r="U24" s="3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3"/>
      <c r="AT24" s="1"/>
      <c r="AU24" s="3"/>
      <c r="AV24" s="3"/>
      <c r="AW24" s="3"/>
      <c r="AX24" s="1"/>
      <c r="AY24" s="1"/>
    </row>
    <row r="25" spans="1:51" ht="30" customHeight="1">
      <c r="A25" s="6" t="s">
        <v>171</v>
      </c>
      <c r="B25" s="6"/>
      <c r="C25" s="6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3" t="s">
        <v>132</v>
      </c>
      <c r="O25" s="3" t="s">
        <v>50</v>
      </c>
      <c r="P25" s="3" t="s">
        <v>50</v>
      </c>
      <c r="Q25" s="3" t="s">
        <v>124</v>
      </c>
      <c r="R25" s="3" t="s">
        <v>50</v>
      </c>
      <c r="S25" s="3" t="s">
        <v>54</v>
      </c>
      <c r="T25" s="3" t="s">
        <v>55</v>
      </c>
      <c r="U25" s="3" t="s">
        <v>55</v>
      </c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3" t="s">
        <v>50</v>
      </c>
      <c r="AT25" s="1"/>
      <c r="AU25" s="3" t="s">
        <v>50</v>
      </c>
      <c r="AV25" s="3" t="s">
        <v>50</v>
      </c>
      <c r="AW25" s="3" t="s">
        <v>133</v>
      </c>
      <c r="AX25" s="1">
        <v>67</v>
      </c>
      <c r="AY25" s="1"/>
    </row>
    <row r="26" spans="1:51" ht="30" customHeight="1">
      <c r="A26" s="7" t="s">
        <v>114</v>
      </c>
      <c r="B26" s="6" t="s">
        <v>115</v>
      </c>
      <c r="C26" s="6" t="s">
        <v>116</v>
      </c>
      <c r="D26" s="21">
        <v>1</v>
      </c>
      <c r="E26" s="21"/>
      <c r="F26" s="21">
        <f t="shared" si="5"/>
        <v>0</v>
      </c>
      <c r="G26" s="21"/>
      <c r="H26" s="21">
        <f t="shared" si="6"/>
        <v>0</v>
      </c>
      <c r="I26" s="21"/>
      <c r="J26" s="21">
        <f t="shared" si="7"/>
        <v>0</v>
      </c>
      <c r="K26" s="21">
        <f t="shared" si="8"/>
        <v>0</v>
      </c>
      <c r="L26" s="21">
        <f t="shared" si="9"/>
        <v>0</v>
      </c>
      <c r="M26" s="22" t="s">
        <v>50</v>
      </c>
      <c r="N26" s="3"/>
      <c r="O26" s="3"/>
      <c r="P26" s="3"/>
      <c r="Q26" s="3"/>
      <c r="R26" s="3"/>
      <c r="S26" s="3"/>
      <c r="T26" s="3"/>
      <c r="U26" s="3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3"/>
      <c r="AT26" s="1"/>
      <c r="AU26" s="3"/>
      <c r="AV26" s="3"/>
      <c r="AW26" s="3"/>
      <c r="AX26" s="1"/>
      <c r="AY26" s="1"/>
    </row>
    <row r="27" spans="1:51" ht="30" customHeight="1">
      <c r="A27" s="6" t="s">
        <v>119</v>
      </c>
      <c r="B27" s="6" t="s">
        <v>120</v>
      </c>
      <c r="C27" s="6" t="s">
        <v>121</v>
      </c>
      <c r="D27" s="21">
        <v>5</v>
      </c>
      <c r="E27" s="21"/>
      <c r="F27" s="21">
        <f t="shared" si="5"/>
        <v>0</v>
      </c>
      <c r="G27" s="21"/>
      <c r="H27" s="21">
        <f t="shared" si="6"/>
        <v>0</v>
      </c>
      <c r="I27" s="21"/>
      <c r="J27" s="21">
        <f t="shared" si="7"/>
        <v>0</v>
      </c>
      <c r="K27" s="21">
        <f t="shared" si="8"/>
        <v>0</v>
      </c>
      <c r="L27" s="21">
        <f t="shared" si="9"/>
        <v>0</v>
      </c>
      <c r="M27" s="22" t="s">
        <v>50</v>
      </c>
      <c r="N27" s="3" t="s">
        <v>50</v>
      </c>
      <c r="O27" s="3" t="s">
        <v>50</v>
      </c>
      <c r="P27" s="3" t="s">
        <v>50</v>
      </c>
      <c r="Q27" s="3" t="s">
        <v>134</v>
      </c>
      <c r="R27" s="3" t="s">
        <v>52</v>
      </c>
      <c r="S27" s="3" t="s">
        <v>55</v>
      </c>
      <c r="T27" s="3" t="s">
        <v>55</v>
      </c>
      <c r="U27" s="3" t="s">
        <v>55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3" t="s">
        <v>50</v>
      </c>
      <c r="AT27" s="1">
        <v>3</v>
      </c>
      <c r="AU27" s="3" t="s">
        <v>50</v>
      </c>
      <c r="AV27" s="3" t="s">
        <v>50</v>
      </c>
      <c r="AW27" s="3" t="s">
        <v>134</v>
      </c>
      <c r="AX27" s="1">
        <v>12</v>
      </c>
      <c r="AY27" s="1"/>
    </row>
    <row r="28" spans="1:51" ht="30" customHeight="1">
      <c r="A28" s="24" t="s">
        <v>178</v>
      </c>
      <c r="B28" s="6"/>
      <c r="C28" s="6"/>
      <c r="D28" s="21"/>
      <c r="E28" s="21"/>
      <c r="F28" s="21">
        <f>SUM(F26:F27)</f>
        <v>0</v>
      </c>
      <c r="G28" s="21"/>
      <c r="H28" s="21">
        <f>SUM(H26:H27)</f>
        <v>0</v>
      </c>
      <c r="I28" s="21"/>
      <c r="J28" s="21">
        <f>SUM(J26:J27)</f>
        <v>0</v>
      </c>
      <c r="K28" s="21"/>
      <c r="L28" s="21">
        <f>SUM(L26:L27)</f>
        <v>0</v>
      </c>
      <c r="M28" s="22"/>
      <c r="N28" s="3"/>
      <c r="O28" s="3"/>
      <c r="P28" s="3"/>
      <c r="Q28" s="3"/>
      <c r="R28" s="3"/>
      <c r="S28" s="3"/>
      <c r="T28" s="3"/>
      <c r="U28" s="3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3"/>
      <c r="AT28" s="1"/>
      <c r="AU28" s="3"/>
      <c r="AV28" s="3"/>
      <c r="AW28" s="3"/>
      <c r="AX28" s="1"/>
      <c r="AY28" s="1"/>
    </row>
    <row r="29" spans="1:51" ht="30" customHeight="1">
      <c r="A29" s="6" t="s">
        <v>172</v>
      </c>
      <c r="B29" s="6"/>
      <c r="C29" s="6"/>
      <c r="D29" s="21"/>
      <c r="E29" s="21"/>
      <c r="F29" s="21"/>
      <c r="G29" s="21"/>
      <c r="H29" s="21"/>
      <c r="I29" s="21"/>
      <c r="J29" s="21"/>
      <c r="K29" s="21"/>
      <c r="L29" s="21"/>
      <c r="M29" s="22"/>
      <c r="N29" s="3"/>
      <c r="O29" s="3"/>
      <c r="P29" s="3"/>
      <c r="Q29" s="3"/>
      <c r="R29" s="3"/>
      <c r="S29" s="3"/>
      <c r="T29" s="3"/>
      <c r="U29" s="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3"/>
      <c r="AT29" s="1"/>
      <c r="AU29" s="3"/>
      <c r="AV29" s="3"/>
      <c r="AW29" s="3"/>
      <c r="AX29" s="1"/>
      <c r="AY29" s="1"/>
    </row>
    <row r="30" spans="1:51" ht="30" customHeight="1">
      <c r="A30" s="6" t="s">
        <v>130</v>
      </c>
      <c r="B30" s="7" t="s">
        <v>198</v>
      </c>
      <c r="C30" s="6" t="s">
        <v>131</v>
      </c>
      <c r="D30" s="21">
        <v>500</v>
      </c>
      <c r="E30" s="21"/>
      <c r="F30" s="21">
        <f t="shared" si="5"/>
        <v>0</v>
      </c>
      <c r="G30" s="21"/>
      <c r="H30" s="21">
        <f t="shared" si="6"/>
        <v>0</v>
      </c>
      <c r="I30" s="21"/>
      <c r="J30" s="21">
        <f t="shared" si="7"/>
        <v>0</v>
      </c>
      <c r="K30" s="21">
        <f t="shared" si="8"/>
        <v>0</v>
      </c>
      <c r="L30" s="21">
        <f t="shared" si="9"/>
        <v>0</v>
      </c>
      <c r="M30" s="22" t="s">
        <v>50</v>
      </c>
      <c r="N30" s="3"/>
      <c r="O30" s="3"/>
      <c r="P30" s="3"/>
      <c r="Q30" s="3"/>
      <c r="R30" s="3"/>
      <c r="S30" s="3"/>
      <c r="T30" s="3"/>
      <c r="U30" s="3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3"/>
      <c r="AT30" s="1"/>
      <c r="AU30" s="3"/>
      <c r="AV30" s="3"/>
      <c r="AW30" s="3"/>
      <c r="AX30" s="1"/>
      <c r="AY30" s="1"/>
    </row>
    <row r="31" spans="1:51" ht="30" customHeight="1">
      <c r="A31" s="7" t="s">
        <v>125</v>
      </c>
      <c r="B31" s="6" t="s">
        <v>126</v>
      </c>
      <c r="C31" s="6" t="s">
        <v>53</v>
      </c>
      <c r="D31" s="21">
        <v>220.8</v>
      </c>
      <c r="E31" s="57"/>
      <c r="F31" s="57">
        <f t="shared" si="5"/>
        <v>0</v>
      </c>
      <c r="G31" s="57"/>
      <c r="H31" s="57">
        <f t="shared" si="6"/>
        <v>0</v>
      </c>
      <c r="I31" s="57"/>
      <c r="J31" s="57">
        <f t="shared" si="7"/>
        <v>0</v>
      </c>
      <c r="K31" s="57">
        <f t="shared" si="8"/>
        <v>0</v>
      </c>
      <c r="L31" s="57">
        <f t="shared" si="9"/>
        <v>0</v>
      </c>
      <c r="M31" s="57"/>
      <c r="N31" s="3"/>
      <c r="O31" s="3"/>
      <c r="P31" s="3"/>
      <c r="Q31" s="3"/>
      <c r="R31" s="3"/>
      <c r="S31" s="3"/>
      <c r="T31" s="3"/>
      <c r="U31" s="3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3"/>
      <c r="AT31" s="1"/>
      <c r="AU31" s="3"/>
      <c r="AV31" s="3"/>
      <c r="AW31" s="3"/>
      <c r="AX31" s="1"/>
      <c r="AY31" s="1"/>
    </row>
    <row r="32" spans="1:51" ht="30" customHeight="1">
      <c r="A32" s="19" t="s">
        <v>125</v>
      </c>
      <c r="B32" s="6" t="s">
        <v>129</v>
      </c>
      <c r="C32" s="6" t="s">
        <v>53</v>
      </c>
      <c r="D32" s="21">
        <v>81.56</v>
      </c>
      <c r="E32" s="21"/>
      <c r="F32" s="21">
        <f t="shared" si="5"/>
        <v>0</v>
      </c>
      <c r="G32" s="21"/>
      <c r="H32" s="21">
        <f t="shared" si="6"/>
        <v>0</v>
      </c>
      <c r="I32" s="21"/>
      <c r="J32" s="21">
        <f t="shared" si="7"/>
        <v>0</v>
      </c>
      <c r="K32" s="21">
        <f t="shared" si="8"/>
        <v>0</v>
      </c>
      <c r="L32" s="21">
        <f t="shared" si="9"/>
        <v>0</v>
      </c>
      <c r="M32" s="22" t="s">
        <v>50</v>
      </c>
      <c r="N32" s="3" t="s">
        <v>50</v>
      </c>
      <c r="O32" s="3" t="s">
        <v>50</v>
      </c>
      <c r="P32" s="3" t="s">
        <v>50</v>
      </c>
      <c r="Q32" s="3" t="s">
        <v>57</v>
      </c>
      <c r="R32" s="3" t="s">
        <v>51</v>
      </c>
      <c r="S32" s="3" t="s">
        <v>55</v>
      </c>
      <c r="T32" s="3" t="s">
        <v>55</v>
      </c>
      <c r="U32" s="3" t="s">
        <v>55</v>
      </c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3" t="s">
        <v>50</v>
      </c>
      <c r="AT32" s="1">
        <v>2</v>
      </c>
      <c r="AU32" s="3" t="s">
        <v>50</v>
      </c>
      <c r="AV32" s="3" t="s">
        <v>50</v>
      </c>
      <c r="AW32" s="3" t="s">
        <v>57</v>
      </c>
      <c r="AX32" s="1">
        <v>3</v>
      </c>
      <c r="AY32" s="1"/>
    </row>
    <row r="33" spans="1:51" ht="30" customHeight="1">
      <c r="A33" s="24" t="s">
        <v>178</v>
      </c>
      <c r="B33" s="6"/>
      <c r="C33" s="6"/>
      <c r="D33" s="21"/>
      <c r="E33" s="21"/>
      <c r="F33" s="21">
        <f>SUM(F30:F32)</f>
        <v>0</v>
      </c>
      <c r="G33" s="21"/>
      <c r="H33" s="21">
        <f>SUM(H30:H32)</f>
        <v>0</v>
      </c>
      <c r="I33" s="21"/>
      <c r="J33" s="21">
        <f>SUM(J30:J32)</f>
        <v>0</v>
      </c>
      <c r="K33" s="21"/>
      <c r="L33" s="21">
        <f>SUM(L30:L32)</f>
        <v>0</v>
      </c>
      <c r="M33" s="22"/>
      <c r="N33" s="3"/>
      <c r="O33" s="3"/>
      <c r="P33" s="3"/>
      <c r="Q33" s="3"/>
      <c r="R33" s="3"/>
      <c r="S33" s="3"/>
      <c r="T33" s="3"/>
      <c r="U33" s="3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3"/>
      <c r="AT33" s="1"/>
      <c r="AU33" s="3"/>
      <c r="AV33" s="3"/>
      <c r="AW33" s="3"/>
      <c r="AX33" s="1"/>
      <c r="AY33" s="1"/>
    </row>
    <row r="34" spans="1:51" ht="30" customHeight="1">
      <c r="A34" s="6" t="s">
        <v>173</v>
      </c>
      <c r="B34" s="6"/>
      <c r="C34" s="6"/>
      <c r="D34" s="21"/>
      <c r="E34" s="21"/>
      <c r="F34" s="21"/>
      <c r="G34" s="21"/>
      <c r="H34" s="21"/>
      <c r="I34" s="21"/>
      <c r="J34" s="21"/>
      <c r="K34" s="21"/>
      <c r="L34" s="21"/>
      <c r="M34" s="22"/>
      <c r="N34" s="3" t="s">
        <v>50</v>
      </c>
      <c r="O34" s="3" t="s">
        <v>50</v>
      </c>
      <c r="P34" s="3" t="s">
        <v>50</v>
      </c>
      <c r="Q34" s="3" t="s">
        <v>58</v>
      </c>
      <c r="R34" s="3" t="s">
        <v>57</v>
      </c>
      <c r="S34" s="3" t="s">
        <v>55</v>
      </c>
      <c r="T34" s="3" t="s">
        <v>55</v>
      </c>
      <c r="U34" s="3" t="s">
        <v>55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3" t="s">
        <v>50</v>
      </c>
      <c r="AT34" s="1">
        <v>3</v>
      </c>
      <c r="AU34" s="3" t="s">
        <v>50</v>
      </c>
      <c r="AV34" s="3" t="s">
        <v>50</v>
      </c>
      <c r="AW34" s="3" t="s">
        <v>58</v>
      </c>
      <c r="AX34" s="1">
        <v>13</v>
      </c>
      <c r="AY34" s="1"/>
    </row>
    <row r="35" spans="1:51" ht="30" customHeight="1">
      <c r="A35" s="6" t="s">
        <v>160</v>
      </c>
      <c r="B35" s="6" t="s">
        <v>161</v>
      </c>
      <c r="C35" s="6" t="s">
        <v>53</v>
      </c>
      <c r="D35" s="21">
        <v>120</v>
      </c>
      <c r="E35" s="21"/>
      <c r="F35" s="21">
        <f t="shared" si="5"/>
        <v>0</v>
      </c>
      <c r="G35" s="21"/>
      <c r="H35" s="21">
        <f t="shared" si="6"/>
        <v>0</v>
      </c>
      <c r="I35" s="21"/>
      <c r="J35" s="21">
        <f t="shared" si="7"/>
        <v>0</v>
      </c>
      <c r="K35" s="21">
        <f t="shared" si="8"/>
        <v>0</v>
      </c>
      <c r="L35" s="21">
        <f t="shared" si="9"/>
        <v>0</v>
      </c>
      <c r="M35" s="22" t="s">
        <v>50</v>
      </c>
      <c r="N35" s="3" t="s">
        <v>135</v>
      </c>
      <c r="O35" s="3" t="s">
        <v>50</v>
      </c>
      <c r="P35" s="3" t="s">
        <v>50</v>
      </c>
      <c r="Q35" s="3" t="s">
        <v>58</v>
      </c>
      <c r="R35" s="3" t="s">
        <v>50</v>
      </c>
      <c r="S35" s="3" t="s">
        <v>54</v>
      </c>
      <c r="T35" s="3" t="s">
        <v>55</v>
      </c>
      <c r="U35" s="3" t="s">
        <v>55</v>
      </c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3" t="s">
        <v>50</v>
      </c>
      <c r="AT35" s="1"/>
      <c r="AU35" s="3" t="s">
        <v>50</v>
      </c>
      <c r="AV35" s="3" t="s">
        <v>50</v>
      </c>
      <c r="AW35" s="3" t="s">
        <v>136</v>
      </c>
      <c r="AX35" s="1">
        <v>40</v>
      </c>
      <c r="AY35" s="1"/>
    </row>
    <row r="36" spans="1:51" ht="30" customHeight="1">
      <c r="A36" s="6" t="s">
        <v>162</v>
      </c>
      <c r="B36" s="6" t="s">
        <v>163</v>
      </c>
      <c r="C36" s="6" t="s">
        <v>53</v>
      </c>
      <c r="D36" s="21">
        <v>120</v>
      </c>
      <c r="E36" s="21"/>
      <c r="F36" s="21">
        <f t="shared" si="5"/>
        <v>0</v>
      </c>
      <c r="G36" s="21"/>
      <c r="H36" s="21">
        <f t="shared" si="6"/>
        <v>0</v>
      </c>
      <c r="I36" s="21"/>
      <c r="J36" s="21">
        <f t="shared" si="7"/>
        <v>0</v>
      </c>
      <c r="K36" s="21">
        <f t="shared" si="8"/>
        <v>0</v>
      </c>
      <c r="L36" s="21">
        <f t="shared" si="9"/>
        <v>0</v>
      </c>
      <c r="M36" s="22" t="s">
        <v>50</v>
      </c>
      <c r="N36" s="3" t="s">
        <v>50</v>
      </c>
      <c r="O36" s="3" t="s">
        <v>50</v>
      </c>
      <c r="P36" s="3" t="s">
        <v>50</v>
      </c>
      <c r="Q36" s="3" t="s">
        <v>59</v>
      </c>
      <c r="R36" s="3" t="s">
        <v>57</v>
      </c>
      <c r="S36" s="3" t="s">
        <v>55</v>
      </c>
      <c r="T36" s="3" t="s">
        <v>55</v>
      </c>
      <c r="U36" s="3" t="s">
        <v>55</v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3" t="s">
        <v>50</v>
      </c>
      <c r="AT36" s="1">
        <v>3</v>
      </c>
      <c r="AU36" s="3" t="s">
        <v>50</v>
      </c>
      <c r="AV36" s="3" t="s">
        <v>50</v>
      </c>
      <c r="AW36" s="3" t="s">
        <v>59</v>
      </c>
      <c r="AX36" s="1">
        <v>14</v>
      </c>
      <c r="AY36" s="1"/>
    </row>
    <row r="37" spans="1:51" ht="30" customHeight="1">
      <c r="A37" s="24" t="s">
        <v>178</v>
      </c>
      <c r="B37" s="6"/>
      <c r="C37" s="6"/>
      <c r="D37" s="21"/>
      <c r="E37" s="21"/>
      <c r="F37" s="21">
        <f>SUM(F35:F36)</f>
        <v>0</v>
      </c>
      <c r="G37" s="21"/>
      <c r="H37" s="21">
        <f>SUM(H35:H36)</f>
        <v>0</v>
      </c>
      <c r="I37" s="21"/>
      <c r="J37" s="21">
        <f>SUM(J35:J36)</f>
        <v>0</v>
      </c>
      <c r="K37" s="21"/>
      <c r="L37" s="21">
        <f>SUM(L35:L36)</f>
        <v>0</v>
      </c>
      <c r="M37" s="22"/>
      <c r="N37" s="3"/>
      <c r="O37" s="3"/>
      <c r="P37" s="3"/>
      <c r="Q37" s="3"/>
      <c r="R37" s="3"/>
      <c r="S37" s="3"/>
      <c r="T37" s="3"/>
      <c r="U37" s="3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3"/>
      <c r="AT37" s="1"/>
      <c r="AU37" s="3"/>
      <c r="AV37" s="3"/>
      <c r="AW37" s="3"/>
      <c r="AX37" s="1"/>
      <c r="AY37" s="1"/>
    </row>
    <row r="38" spans="1:51" s="30" customFormat="1" ht="30" customHeight="1">
      <c r="A38" s="36" t="s">
        <v>184</v>
      </c>
      <c r="B38" s="25"/>
      <c r="C38" s="26"/>
      <c r="D38" s="27"/>
      <c r="E38" s="28"/>
      <c r="F38" s="29"/>
      <c r="G38" s="28"/>
      <c r="H38" s="29"/>
      <c r="I38" s="28"/>
      <c r="J38" s="29"/>
      <c r="K38" s="28"/>
      <c r="L38" s="29"/>
      <c r="M38" s="28"/>
    </row>
    <row r="39" spans="1:51" s="30" customFormat="1" ht="30" customHeight="1">
      <c r="A39" s="31" t="s">
        <v>179</v>
      </c>
      <c r="B39" s="31" t="s">
        <v>180</v>
      </c>
      <c r="C39" s="32" t="s">
        <v>181</v>
      </c>
      <c r="D39" s="27">
        <v>1</v>
      </c>
      <c r="E39" s="29"/>
      <c r="F39" s="21">
        <f t="shared" ref="F39:F40" si="13">D39*E39</f>
        <v>0</v>
      </c>
      <c r="G39" s="29"/>
      <c r="H39" s="29">
        <f>TRUNC(G39*D39,0)</f>
        <v>0</v>
      </c>
      <c r="I39" s="29"/>
      <c r="J39" s="21">
        <f>D39*I39</f>
        <v>0</v>
      </c>
      <c r="K39" s="29">
        <f t="shared" ref="K39:K40" si="14">TRUNC(E39+G39+I39,0)</f>
        <v>0</v>
      </c>
      <c r="L39" s="21">
        <f t="shared" ref="L39:L40" si="15">F39+H39+J39</f>
        <v>0</v>
      </c>
      <c r="M39" s="33" t="s">
        <v>50</v>
      </c>
    </row>
    <row r="40" spans="1:51" s="30" customFormat="1" ht="30" customHeight="1">
      <c r="A40" s="31" t="s">
        <v>182</v>
      </c>
      <c r="B40" s="31" t="s">
        <v>183</v>
      </c>
      <c r="C40" s="32" t="s">
        <v>181</v>
      </c>
      <c r="D40" s="27">
        <v>1</v>
      </c>
      <c r="E40" s="29"/>
      <c r="F40" s="21">
        <f t="shared" si="13"/>
        <v>0</v>
      </c>
      <c r="G40" s="29"/>
      <c r="H40" s="29">
        <f>TRUNC(G40*D40,0)</f>
        <v>0</v>
      </c>
      <c r="I40" s="29"/>
      <c r="J40" s="21">
        <f>D40*I40</f>
        <v>0</v>
      </c>
      <c r="K40" s="29">
        <f t="shared" si="14"/>
        <v>0</v>
      </c>
      <c r="L40" s="21">
        <f t="shared" si="15"/>
        <v>0</v>
      </c>
      <c r="M40" s="33" t="s">
        <v>50</v>
      </c>
    </row>
    <row r="41" spans="1:51" s="30" customFormat="1" ht="30" customHeight="1">
      <c r="A41" s="24" t="s">
        <v>178</v>
      </c>
      <c r="B41" s="28"/>
      <c r="C41" s="34"/>
      <c r="D41" s="35"/>
      <c r="E41" s="28"/>
      <c r="F41" s="29">
        <f>SUM(F39:F40)</f>
        <v>0</v>
      </c>
      <c r="G41" s="28"/>
      <c r="H41" s="29">
        <f>SUM(H39:H40)</f>
        <v>0</v>
      </c>
      <c r="I41" s="28"/>
      <c r="J41" s="29">
        <f>SUM(J39:J40)</f>
        <v>0</v>
      </c>
      <c r="K41" s="28"/>
      <c r="L41" s="29">
        <f>TRUNC(F41+H41+J41,0)</f>
        <v>0</v>
      </c>
      <c r="M41" s="28"/>
    </row>
    <row r="42" spans="1:51" ht="30" customHeight="1">
      <c r="A42" s="7"/>
      <c r="B42" s="6"/>
      <c r="C42" s="6"/>
      <c r="D42" s="21"/>
      <c r="E42" s="21"/>
      <c r="F42" s="21"/>
      <c r="G42" s="21"/>
      <c r="H42" s="21"/>
      <c r="I42" s="21"/>
      <c r="J42" s="21"/>
      <c r="K42" s="21"/>
      <c r="L42" s="21"/>
      <c r="M42" s="22"/>
      <c r="N42" s="3"/>
      <c r="O42" s="3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3"/>
      <c r="AT42" s="1"/>
      <c r="AU42" s="3"/>
      <c r="AV42" s="3"/>
      <c r="AW42" s="3"/>
      <c r="AX42" s="1"/>
      <c r="AY42" s="1"/>
    </row>
    <row r="43" spans="1:51" ht="30" customHeight="1">
      <c r="A43" s="20" t="s">
        <v>174</v>
      </c>
      <c r="B43" s="6"/>
      <c r="C43" s="6"/>
      <c r="D43" s="21"/>
      <c r="E43" s="21"/>
      <c r="F43" s="21">
        <f>F46+F56</f>
        <v>0</v>
      </c>
      <c r="G43" s="21"/>
      <c r="H43" s="21">
        <f>H46+H56</f>
        <v>0</v>
      </c>
      <c r="I43" s="21"/>
      <c r="J43" s="21">
        <f>J46+J56</f>
        <v>0</v>
      </c>
      <c r="K43" s="21"/>
      <c r="L43" s="21">
        <f>L46+L56</f>
        <v>0</v>
      </c>
      <c r="M43" s="22"/>
      <c r="N43" s="3" t="s">
        <v>137</v>
      </c>
      <c r="O43" s="3" t="s">
        <v>50</v>
      </c>
      <c r="P43" s="3" t="s">
        <v>50</v>
      </c>
      <c r="Q43" s="3" t="s">
        <v>59</v>
      </c>
      <c r="R43" s="3" t="s">
        <v>50</v>
      </c>
      <c r="S43" s="3" t="s">
        <v>54</v>
      </c>
      <c r="T43" s="3" t="s">
        <v>55</v>
      </c>
      <c r="U43" s="3" t="s">
        <v>55</v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3" t="s">
        <v>50</v>
      </c>
      <c r="AT43" s="1"/>
      <c r="AU43" s="3" t="s">
        <v>50</v>
      </c>
      <c r="AV43" s="3" t="s">
        <v>50</v>
      </c>
      <c r="AW43" s="3" t="s">
        <v>138</v>
      </c>
      <c r="AX43" s="1">
        <v>41</v>
      </c>
      <c r="AY43" s="1"/>
    </row>
    <row r="44" spans="1:51" ht="30" customHeight="1">
      <c r="A44" s="6" t="s">
        <v>175</v>
      </c>
      <c r="B44" s="6"/>
      <c r="C44" s="6"/>
      <c r="D44" s="21"/>
      <c r="E44" s="21"/>
      <c r="F44" s="21"/>
      <c r="G44" s="21"/>
      <c r="H44" s="21"/>
      <c r="I44" s="21"/>
      <c r="J44" s="21"/>
      <c r="K44" s="21"/>
      <c r="L44" s="21"/>
      <c r="M44" s="22"/>
      <c r="N44" s="3" t="s">
        <v>141</v>
      </c>
      <c r="O44" s="3" t="s">
        <v>50</v>
      </c>
      <c r="P44" s="3" t="s">
        <v>50</v>
      </c>
      <c r="Q44" s="3" t="s">
        <v>59</v>
      </c>
      <c r="R44" s="3" t="s">
        <v>50</v>
      </c>
      <c r="S44" s="3" t="s">
        <v>55</v>
      </c>
      <c r="T44" s="3" t="s">
        <v>55</v>
      </c>
      <c r="U44" s="3" t="s">
        <v>54</v>
      </c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3" t="s">
        <v>50</v>
      </c>
      <c r="AT44" s="1"/>
      <c r="AU44" s="3" t="s">
        <v>50</v>
      </c>
      <c r="AV44" s="3" t="s">
        <v>50</v>
      </c>
      <c r="AW44" s="3" t="s">
        <v>142</v>
      </c>
      <c r="AX44" s="1">
        <v>69</v>
      </c>
      <c r="AY44" s="1"/>
    </row>
    <row r="45" spans="1:51" ht="30" customHeight="1">
      <c r="A45" s="6" t="s">
        <v>164</v>
      </c>
      <c r="B45" s="6" t="s">
        <v>165</v>
      </c>
      <c r="C45" s="6" t="s">
        <v>53</v>
      </c>
      <c r="D45" s="21">
        <v>11.7</v>
      </c>
      <c r="E45" s="21"/>
      <c r="F45" s="21">
        <f t="shared" si="5"/>
        <v>0</v>
      </c>
      <c r="G45" s="21"/>
      <c r="H45" s="21">
        <f t="shared" si="6"/>
        <v>0</v>
      </c>
      <c r="I45" s="21"/>
      <c r="J45" s="21">
        <f t="shared" si="7"/>
        <v>0</v>
      </c>
      <c r="K45" s="21">
        <f t="shared" si="8"/>
        <v>0</v>
      </c>
      <c r="L45" s="21">
        <f t="shared" si="9"/>
        <v>0</v>
      </c>
      <c r="M45" s="22" t="s">
        <v>50</v>
      </c>
      <c r="N45" s="3" t="s">
        <v>144</v>
      </c>
      <c r="O45" s="3" t="s">
        <v>50</v>
      </c>
      <c r="P45" s="3" t="s">
        <v>50</v>
      </c>
      <c r="Q45" s="3" t="s">
        <v>59</v>
      </c>
      <c r="R45" s="3" t="s">
        <v>50</v>
      </c>
      <c r="S45" s="3" t="s">
        <v>54</v>
      </c>
      <c r="T45" s="3" t="s">
        <v>55</v>
      </c>
      <c r="U45" s="3" t="s">
        <v>55</v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3" t="s">
        <v>50</v>
      </c>
      <c r="AT45" s="1"/>
      <c r="AU45" s="3" t="s">
        <v>50</v>
      </c>
      <c r="AV45" s="3" t="s">
        <v>50</v>
      </c>
      <c r="AW45" s="3" t="s">
        <v>145</v>
      </c>
      <c r="AX45" s="1">
        <v>42</v>
      </c>
      <c r="AY45" s="1"/>
    </row>
    <row r="46" spans="1:51" ht="30" customHeight="1">
      <c r="A46" s="24" t="s">
        <v>178</v>
      </c>
      <c r="B46" s="6"/>
      <c r="C46" s="6"/>
      <c r="D46" s="21"/>
      <c r="E46" s="21"/>
      <c r="F46" s="21">
        <f>SUM(F45)</f>
        <v>0</v>
      </c>
      <c r="G46" s="21"/>
      <c r="H46" s="21">
        <f>SUM(H45)</f>
        <v>0</v>
      </c>
      <c r="I46" s="21"/>
      <c r="J46" s="21">
        <f>SUM(J45)</f>
        <v>0</v>
      </c>
      <c r="K46" s="21"/>
      <c r="L46" s="21">
        <f>SUM(L45)</f>
        <v>0</v>
      </c>
      <c r="M46" s="22"/>
      <c r="N46" s="3"/>
      <c r="O46" s="3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3"/>
      <c r="AT46" s="1"/>
      <c r="AU46" s="3"/>
      <c r="AV46" s="3"/>
      <c r="AW46" s="3"/>
      <c r="AX46" s="1"/>
      <c r="AY46" s="1"/>
    </row>
    <row r="47" spans="1:51" ht="30" customHeight="1">
      <c r="A47" s="6" t="s">
        <v>185</v>
      </c>
      <c r="B47" s="6"/>
      <c r="C47" s="6"/>
      <c r="D47" s="21"/>
      <c r="E47" s="21"/>
      <c r="F47" s="21"/>
      <c r="G47" s="21"/>
      <c r="H47" s="21"/>
      <c r="I47" s="21"/>
      <c r="J47" s="21"/>
      <c r="K47" s="21"/>
      <c r="L47" s="21"/>
      <c r="M47" s="22"/>
      <c r="N47" s="3" t="s">
        <v>148</v>
      </c>
      <c r="O47" s="3" t="s">
        <v>50</v>
      </c>
      <c r="P47" s="3" t="s">
        <v>50</v>
      </c>
      <c r="Q47" s="3" t="s">
        <v>59</v>
      </c>
      <c r="R47" s="3" t="s">
        <v>50</v>
      </c>
      <c r="S47" s="3" t="s">
        <v>54</v>
      </c>
      <c r="T47" s="3" t="s">
        <v>55</v>
      </c>
      <c r="U47" s="3" t="s">
        <v>55</v>
      </c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3" t="s">
        <v>50</v>
      </c>
      <c r="AT47" s="1"/>
      <c r="AU47" s="3" t="s">
        <v>50</v>
      </c>
      <c r="AV47" s="3" t="s">
        <v>50</v>
      </c>
      <c r="AW47" s="3" t="s">
        <v>149</v>
      </c>
      <c r="AX47" s="1">
        <v>68</v>
      </c>
      <c r="AY47" s="1"/>
    </row>
    <row r="48" spans="1:51" ht="30" customHeight="1">
      <c r="A48" s="6" t="s">
        <v>166</v>
      </c>
      <c r="B48" s="6" t="s">
        <v>167</v>
      </c>
      <c r="C48" s="6" t="s">
        <v>53</v>
      </c>
      <c r="D48" s="21">
        <v>11.7</v>
      </c>
      <c r="E48" s="21"/>
      <c r="F48" s="21">
        <f t="shared" si="5"/>
        <v>0</v>
      </c>
      <c r="G48" s="21"/>
      <c r="H48" s="21">
        <f t="shared" si="6"/>
        <v>0</v>
      </c>
      <c r="I48" s="21"/>
      <c r="J48" s="21">
        <f t="shared" si="7"/>
        <v>0</v>
      </c>
      <c r="K48" s="21">
        <f t="shared" si="8"/>
        <v>0</v>
      </c>
      <c r="L48" s="21">
        <f t="shared" si="9"/>
        <v>0</v>
      </c>
      <c r="M48" s="22" t="s">
        <v>50</v>
      </c>
      <c r="N48" s="3" t="s">
        <v>151</v>
      </c>
      <c r="O48" s="3" t="s">
        <v>50</v>
      </c>
      <c r="P48" s="3" t="s">
        <v>50</v>
      </c>
      <c r="Q48" s="3" t="s">
        <v>59</v>
      </c>
      <c r="R48" s="3" t="s">
        <v>50</v>
      </c>
      <c r="S48" s="3" t="s">
        <v>54</v>
      </c>
      <c r="T48" s="3" t="s">
        <v>55</v>
      </c>
      <c r="U48" s="3" t="s">
        <v>55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3" t="s">
        <v>50</v>
      </c>
      <c r="AT48" s="1"/>
      <c r="AU48" s="3" t="s">
        <v>50</v>
      </c>
      <c r="AV48" s="3" t="s">
        <v>50</v>
      </c>
      <c r="AW48" s="3" t="s">
        <v>152</v>
      </c>
      <c r="AX48" s="1">
        <v>43</v>
      </c>
      <c r="AY48" s="1"/>
    </row>
    <row r="49" spans="1:51" ht="30" customHeight="1">
      <c r="A49" s="7" t="s">
        <v>202</v>
      </c>
      <c r="B49" s="7" t="s">
        <v>203</v>
      </c>
      <c r="C49" s="6" t="s">
        <v>53</v>
      </c>
      <c r="D49" s="21">
        <v>12</v>
      </c>
      <c r="E49" s="21"/>
      <c r="F49" s="21">
        <f t="shared" si="5"/>
        <v>0</v>
      </c>
      <c r="G49" s="21"/>
      <c r="H49" s="21">
        <f t="shared" si="6"/>
        <v>0</v>
      </c>
      <c r="I49" s="21"/>
      <c r="J49" s="21">
        <f t="shared" ref="J49" si="16">D49*I49</f>
        <v>0</v>
      </c>
      <c r="K49" s="21">
        <f t="shared" ref="K49" si="17">E49+G49+I49</f>
        <v>0</v>
      </c>
      <c r="L49" s="21">
        <f t="shared" ref="L49" si="18">F49+H49+J49</f>
        <v>0</v>
      </c>
      <c r="M49" s="22"/>
      <c r="N49" s="3"/>
      <c r="O49" s="3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3"/>
      <c r="AT49" s="1"/>
      <c r="AU49" s="3"/>
      <c r="AV49" s="3"/>
      <c r="AW49" s="3"/>
      <c r="AX49" s="1"/>
      <c r="AY49" s="1"/>
    </row>
    <row r="50" spans="1:51" ht="30" customHeight="1">
      <c r="A50" s="18" t="s">
        <v>200</v>
      </c>
      <c r="B50" s="18" t="s">
        <v>201</v>
      </c>
      <c r="C50" s="18" t="s">
        <v>131</v>
      </c>
      <c r="D50" s="23">
        <v>8</v>
      </c>
      <c r="E50" s="23"/>
      <c r="F50" s="21">
        <f t="shared" si="5"/>
        <v>0</v>
      </c>
      <c r="G50" s="23"/>
      <c r="H50" s="21">
        <f t="shared" si="6"/>
        <v>0</v>
      </c>
      <c r="I50" s="23"/>
      <c r="J50" s="21">
        <f t="shared" si="7"/>
        <v>0</v>
      </c>
      <c r="K50" s="21">
        <f t="shared" si="8"/>
        <v>0</v>
      </c>
      <c r="L50" s="21">
        <f t="shared" si="9"/>
        <v>0</v>
      </c>
      <c r="M50" s="23" t="s">
        <v>50</v>
      </c>
    </row>
    <row r="51" spans="1:51" ht="30" customHeight="1">
      <c r="A51" s="18" t="s">
        <v>176</v>
      </c>
      <c r="B51" s="18" t="s">
        <v>177</v>
      </c>
      <c r="C51" s="18" t="s">
        <v>53</v>
      </c>
      <c r="D51" s="23">
        <v>50</v>
      </c>
      <c r="E51" s="23"/>
      <c r="F51" s="21">
        <f t="shared" si="5"/>
        <v>0</v>
      </c>
      <c r="G51" s="23"/>
      <c r="H51" s="21">
        <f t="shared" si="6"/>
        <v>0</v>
      </c>
      <c r="I51" s="23"/>
      <c r="J51" s="21">
        <f t="shared" si="7"/>
        <v>0</v>
      </c>
      <c r="K51" s="21">
        <f t="shared" si="8"/>
        <v>0</v>
      </c>
      <c r="L51" s="21">
        <f t="shared" si="9"/>
        <v>0</v>
      </c>
      <c r="M51" s="23" t="s">
        <v>50</v>
      </c>
    </row>
    <row r="52" spans="1:51" ht="30" customHeight="1">
      <c r="A52" s="18" t="s">
        <v>146</v>
      </c>
      <c r="B52" s="18" t="s">
        <v>147</v>
      </c>
      <c r="C52" s="18" t="s">
        <v>131</v>
      </c>
      <c r="D52" s="23">
        <v>65</v>
      </c>
      <c r="E52" s="23"/>
      <c r="F52" s="21">
        <f t="shared" si="5"/>
        <v>0</v>
      </c>
      <c r="G52" s="23"/>
      <c r="H52" s="21">
        <f t="shared" si="6"/>
        <v>0</v>
      </c>
      <c r="I52" s="23"/>
      <c r="J52" s="21">
        <f t="shared" si="7"/>
        <v>0</v>
      </c>
      <c r="K52" s="21">
        <f t="shared" si="8"/>
        <v>0</v>
      </c>
      <c r="L52" s="21">
        <f t="shared" si="9"/>
        <v>0</v>
      </c>
      <c r="M52" s="23" t="s">
        <v>50</v>
      </c>
    </row>
    <row r="53" spans="1:51" ht="30" customHeight="1">
      <c r="A53" s="18" t="s">
        <v>139</v>
      </c>
      <c r="B53" s="18" t="s">
        <v>140</v>
      </c>
      <c r="C53" s="18" t="s">
        <v>131</v>
      </c>
      <c r="D53" s="23">
        <v>10</v>
      </c>
      <c r="E53" s="23"/>
      <c r="F53" s="21">
        <f t="shared" si="5"/>
        <v>0</v>
      </c>
      <c r="G53" s="23"/>
      <c r="H53" s="21">
        <f t="shared" si="6"/>
        <v>0</v>
      </c>
      <c r="I53" s="23"/>
      <c r="J53" s="21">
        <f t="shared" si="7"/>
        <v>0</v>
      </c>
      <c r="K53" s="21">
        <f t="shared" si="8"/>
        <v>0</v>
      </c>
      <c r="L53" s="21">
        <f t="shared" si="9"/>
        <v>0</v>
      </c>
      <c r="M53" s="23" t="s">
        <v>50</v>
      </c>
    </row>
    <row r="54" spans="1:51" ht="30" customHeight="1">
      <c r="A54" s="18" t="s">
        <v>150</v>
      </c>
      <c r="B54" s="18"/>
      <c r="C54" s="18" t="s">
        <v>53</v>
      </c>
      <c r="D54" s="23">
        <v>52.2</v>
      </c>
      <c r="E54" s="23"/>
      <c r="F54" s="21">
        <f t="shared" si="5"/>
        <v>0</v>
      </c>
      <c r="G54" s="23"/>
      <c r="H54" s="21">
        <f t="shared" si="6"/>
        <v>0</v>
      </c>
      <c r="I54" s="23"/>
      <c r="J54" s="21">
        <f t="shared" si="7"/>
        <v>0</v>
      </c>
      <c r="K54" s="21">
        <f t="shared" si="8"/>
        <v>0</v>
      </c>
      <c r="L54" s="21">
        <f t="shared" si="9"/>
        <v>0</v>
      </c>
      <c r="M54" s="23" t="s">
        <v>50</v>
      </c>
    </row>
    <row r="55" spans="1:51" ht="30" customHeight="1">
      <c r="A55" s="18" t="s">
        <v>143</v>
      </c>
      <c r="B55" s="18"/>
      <c r="C55" s="18" t="s">
        <v>53</v>
      </c>
      <c r="D55" s="23">
        <v>120</v>
      </c>
      <c r="E55" s="23"/>
      <c r="F55" s="21">
        <f t="shared" si="5"/>
        <v>0</v>
      </c>
      <c r="G55" s="23"/>
      <c r="H55" s="21">
        <f t="shared" si="6"/>
        <v>0</v>
      </c>
      <c r="I55" s="23"/>
      <c r="J55" s="21">
        <f t="shared" si="7"/>
        <v>0</v>
      </c>
      <c r="K55" s="21">
        <f t="shared" si="8"/>
        <v>0</v>
      </c>
      <c r="L55" s="21">
        <f t="shared" si="9"/>
        <v>0</v>
      </c>
      <c r="M55" s="23" t="s">
        <v>50</v>
      </c>
    </row>
    <row r="56" spans="1:51" ht="30" customHeight="1">
      <c r="A56" s="24" t="s">
        <v>178</v>
      </c>
      <c r="B56" s="18"/>
      <c r="C56" s="18"/>
      <c r="D56" s="23"/>
      <c r="E56" s="23"/>
      <c r="F56" s="23">
        <f>SUM(F48:F55)</f>
        <v>0</v>
      </c>
      <c r="G56" s="23"/>
      <c r="H56" s="23">
        <f>SUM(H48:H55)</f>
        <v>0</v>
      </c>
      <c r="I56" s="23"/>
      <c r="J56" s="23">
        <f>SUM(J48:J55)</f>
        <v>0</v>
      </c>
      <c r="K56" s="23"/>
      <c r="L56" s="23">
        <f>SUM(L48:L55)</f>
        <v>0</v>
      </c>
      <c r="M56" s="23"/>
    </row>
    <row r="57" spans="1:51" s="30" customFormat="1" ht="30" customHeight="1">
      <c r="A57" s="36" t="s">
        <v>186</v>
      </c>
      <c r="B57" s="25"/>
      <c r="C57" s="26"/>
      <c r="D57" s="27"/>
      <c r="E57" s="28"/>
      <c r="F57" s="29"/>
      <c r="G57" s="28"/>
      <c r="H57" s="29"/>
      <c r="I57" s="28"/>
      <c r="J57" s="29"/>
      <c r="K57" s="28"/>
      <c r="L57" s="29"/>
      <c r="M57" s="28"/>
    </row>
    <row r="58" spans="1:51" s="30" customFormat="1" ht="30" customHeight="1">
      <c r="A58" s="31" t="s">
        <v>179</v>
      </c>
      <c r="B58" s="31" t="s">
        <v>180</v>
      </c>
      <c r="C58" s="32" t="s">
        <v>181</v>
      </c>
      <c r="D58" s="27">
        <v>1</v>
      </c>
      <c r="E58" s="29"/>
      <c r="F58" s="21">
        <f t="shared" ref="F58:F59" si="19">D58*E58</f>
        <v>0</v>
      </c>
      <c r="G58" s="29"/>
      <c r="H58" s="29">
        <f>TRUNC(G58*D58,0)</f>
        <v>0</v>
      </c>
      <c r="I58" s="29"/>
      <c r="J58" s="21">
        <f>D58*I58</f>
        <v>0</v>
      </c>
      <c r="K58" s="29">
        <f t="shared" ref="K58:K59" si="20">TRUNC(E58+G58+I58,0)</f>
        <v>0</v>
      </c>
      <c r="L58" s="21">
        <f t="shared" ref="L58:L59" si="21">F58+H58+J58</f>
        <v>0</v>
      </c>
      <c r="M58" s="33" t="s">
        <v>50</v>
      </c>
    </row>
    <row r="59" spans="1:51" s="30" customFormat="1" ht="30" customHeight="1">
      <c r="A59" s="31" t="s">
        <v>182</v>
      </c>
      <c r="B59" s="31" t="s">
        <v>183</v>
      </c>
      <c r="C59" s="32" t="s">
        <v>181</v>
      </c>
      <c r="D59" s="27">
        <v>1</v>
      </c>
      <c r="E59" s="29"/>
      <c r="F59" s="21">
        <f t="shared" si="19"/>
        <v>0</v>
      </c>
      <c r="G59" s="29"/>
      <c r="H59" s="29">
        <f>TRUNC(G59*D59,0)</f>
        <v>0</v>
      </c>
      <c r="I59" s="29"/>
      <c r="J59" s="21">
        <f>D59*I59</f>
        <v>0</v>
      </c>
      <c r="K59" s="29">
        <f t="shared" si="20"/>
        <v>0</v>
      </c>
      <c r="L59" s="21">
        <f t="shared" si="21"/>
        <v>0</v>
      </c>
      <c r="M59" s="33" t="s">
        <v>50</v>
      </c>
    </row>
    <row r="60" spans="1:51" s="30" customFormat="1" ht="30" customHeight="1">
      <c r="A60" s="24" t="s">
        <v>178</v>
      </c>
      <c r="B60" s="28"/>
      <c r="C60" s="34"/>
      <c r="D60" s="35"/>
      <c r="E60" s="28"/>
      <c r="F60" s="29">
        <f>SUM(F58:F59)</f>
        <v>0</v>
      </c>
      <c r="G60" s="28"/>
      <c r="H60" s="29">
        <f>SUM(H58:H59)</f>
        <v>0</v>
      </c>
      <c r="I60" s="28"/>
      <c r="J60" s="29">
        <f>SUM(J58:J59)</f>
        <v>0</v>
      </c>
      <c r="K60" s="28"/>
      <c r="L60" s="29">
        <f>TRUNC(F60+H60+J60,0)</f>
        <v>0</v>
      </c>
      <c r="M60" s="28"/>
    </row>
    <row r="61" spans="1:51" ht="30" customHeight="1"/>
    <row r="62" spans="1:51" ht="30" customHeight="1"/>
    <row r="63" spans="1:51" ht="30" customHeight="1"/>
    <row r="64" spans="1:51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</sheetData>
  <mergeCells count="48">
    <mergeCell ref="AW3:AW4"/>
    <mergeCell ref="AX3:AX4"/>
    <mergeCell ref="AY3:AY4"/>
    <mergeCell ref="AQ3:AQ4"/>
    <mergeCell ref="AR3:AR4"/>
    <mergeCell ref="AS3:AS4"/>
    <mergeCell ref="AT3:AT4"/>
    <mergeCell ref="AU3:AU4"/>
    <mergeCell ref="AV3:AV4"/>
    <mergeCell ref="AE3:AE4"/>
    <mergeCell ref="AF3:AF4"/>
    <mergeCell ref="AG3:AG4"/>
    <mergeCell ref="AL3:AL4"/>
    <mergeCell ref="AH3:AH4"/>
    <mergeCell ref="AI3:AI4"/>
    <mergeCell ref="AJ3:AJ4"/>
    <mergeCell ref="AK3:AK4"/>
    <mergeCell ref="Z3:Z4"/>
    <mergeCell ref="AA3:AA4"/>
    <mergeCell ref="AB3:AB4"/>
    <mergeCell ref="AC3:AC4"/>
    <mergeCell ref="AD3:AD4"/>
    <mergeCell ref="Q3:Q4"/>
    <mergeCell ref="R3:R4"/>
    <mergeCell ref="S3:S4"/>
    <mergeCell ref="X3:X4"/>
    <mergeCell ref="Y3:Y4"/>
    <mergeCell ref="K3:L3"/>
    <mergeCell ref="M3:M4"/>
    <mergeCell ref="N3:N4"/>
    <mergeCell ref="O3:O4"/>
    <mergeCell ref="P3:P4"/>
    <mergeCell ref="AM3:AM4"/>
    <mergeCell ref="AN3:AN4"/>
    <mergeCell ref="AO3:AO4"/>
    <mergeCell ref="AP3:AP4"/>
    <mergeCell ref="A1:M1"/>
    <mergeCell ref="T3:T4"/>
    <mergeCell ref="U3:U4"/>
    <mergeCell ref="V3:V4"/>
    <mergeCell ref="W3:W4"/>
    <mergeCell ref="A3:A4"/>
    <mergeCell ref="B3:B4"/>
    <mergeCell ref="C3:C4"/>
    <mergeCell ref="D3:D4"/>
    <mergeCell ref="E3:F3"/>
    <mergeCell ref="G3:H3"/>
    <mergeCell ref="I3:J3"/>
  </mergeCells>
  <phoneticPr fontId="3" type="noConversion"/>
  <pageMargins left="0.78740157480314965" right="0" top="0.39370078740157483" bottom="0.39370078740157483" header="0" footer="0"/>
  <pageSetup paperSize="9" scale="63" fitToHeight="0" orientation="landscape" verticalDpi="0" r:id="rId1"/>
  <rowBreaks count="4" manualBreakCount="4">
    <brk id="19" max="12" man="1"/>
    <brk id="41" max="12" man="1"/>
    <brk id="78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황완주</dc:creator>
  <cp:lastModifiedBy>이영우</cp:lastModifiedBy>
  <cp:lastPrinted>2015-05-18T04:42:28Z</cp:lastPrinted>
  <dcterms:created xsi:type="dcterms:W3CDTF">2015-04-20T05:52:04Z</dcterms:created>
  <dcterms:modified xsi:type="dcterms:W3CDTF">2015-05-18T04:48:28Z</dcterms:modified>
</cp:coreProperties>
</file>