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9440" windowHeight="14850" tabRatio="892" activeTab="2"/>
  </bookViews>
  <sheets>
    <sheet name="원가계산서" sheetId="23" r:id="rId1"/>
    <sheet name="집계표" sheetId="24" r:id="rId2"/>
    <sheet name="물량내역서" sheetId="19" r:id="rId3"/>
  </sheets>
  <definedNames>
    <definedName name="_xlnm.Print_Area" localSheetId="2">물량내역서!$A$1:$M$110</definedName>
    <definedName name="_xlnm.Print_Area" localSheetId="0">원가계산서!$A$1:$F$31</definedName>
    <definedName name="_xlnm.Print_Area" localSheetId="1">집계표!$A$1:$M$18</definedName>
    <definedName name="_xlnm.Print_Titles" localSheetId="2">물량내역서!$1:$3</definedName>
    <definedName name="_xlnm.Print_Titles" localSheetId="0">원가계산서!$1:$1</definedName>
    <definedName name="_xlnm.Print_Titles" localSheetId="1">집계표!$1:$4</definedName>
  </definedNames>
  <calcPr calcId="125725"/>
</workbook>
</file>

<file path=xl/calcChain.xml><?xml version="1.0" encoding="utf-8"?>
<calcChain xmlns="http://schemas.openxmlformats.org/spreadsheetml/2006/main">
  <c r="A17" i="24"/>
  <c r="A13" l="1"/>
  <c r="A12"/>
  <c r="A11"/>
  <c r="A10"/>
  <c r="A8"/>
  <c r="A7"/>
  <c r="A5"/>
  <c r="A6"/>
  <c r="K13"/>
  <c r="K12"/>
  <c r="K11"/>
  <c r="K17"/>
  <c r="K8"/>
  <c r="K7"/>
  <c r="K6"/>
  <c r="J12" l="1"/>
  <c r="H12" l="1"/>
  <c r="F12"/>
  <c r="L12" l="1"/>
  <c r="J30" i="23"/>
  <c r="D30"/>
  <c r="J27"/>
  <c r="D27"/>
  <c r="J26"/>
  <c r="D26"/>
  <c r="J22"/>
  <c r="D22"/>
  <c r="J21"/>
  <c r="D21"/>
  <c r="J20"/>
  <c r="D20"/>
  <c r="J15"/>
  <c r="D15"/>
  <c r="J14"/>
  <c r="D14"/>
  <c r="J11"/>
  <c r="D11"/>
  <c r="I8"/>
  <c r="J17" i="24" l="1"/>
  <c r="H17"/>
  <c r="J13" l="1"/>
  <c r="F13" l="1"/>
  <c r="F17" l="1"/>
  <c r="L17"/>
  <c r="E28" i="23" s="1"/>
  <c r="I28" s="1"/>
  <c r="H7" i="24" l="1"/>
  <c r="J7"/>
  <c r="J6" l="1"/>
  <c r="J11" l="1"/>
  <c r="J10" s="1"/>
  <c r="H6"/>
  <c r="H11" l="1"/>
  <c r="J8"/>
  <c r="J5" s="1"/>
  <c r="J15" s="1"/>
  <c r="E13" i="23" l="1"/>
  <c r="F7" i="24" l="1"/>
  <c r="L7" s="1"/>
  <c r="F11"/>
  <c r="F10" s="1"/>
  <c r="F6"/>
  <c r="I13" i="23"/>
  <c r="L11" i="24" l="1"/>
  <c r="H8"/>
  <c r="H5" s="1"/>
  <c r="L6"/>
  <c r="H13" l="1"/>
  <c r="H10" s="1"/>
  <c r="H15" s="1"/>
  <c r="F8"/>
  <c r="L8" l="1"/>
  <c r="F5"/>
  <c r="F15" s="1"/>
  <c r="L15" s="1"/>
  <c r="L13"/>
  <c r="L5" l="1"/>
  <c r="E10" i="23"/>
  <c r="L10" i="24"/>
  <c r="E19" i="23" l="1"/>
  <c r="E11"/>
  <c r="E12" s="1"/>
  <c r="E18"/>
  <c r="I10"/>
  <c r="I11" s="1"/>
  <c r="E6"/>
  <c r="I12" l="1"/>
  <c r="E15"/>
  <c r="E14"/>
  <c r="I19"/>
  <c r="I16"/>
  <c r="I18" s="1"/>
  <c r="I17"/>
  <c r="I14" l="1"/>
  <c r="I15"/>
  <c r="E7" l="1"/>
  <c r="I7" s="1"/>
  <c r="I6"/>
  <c r="E9" l="1"/>
  <c r="E22" l="1"/>
  <c r="E20"/>
  <c r="E23"/>
  <c r="E21"/>
  <c r="I9"/>
  <c r="E24" l="1"/>
  <c r="I21"/>
  <c r="I23"/>
  <c r="I22"/>
  <c r="I20"/>
  <c r="E25" l="1"/>
  <c r="E26"/>
  <c r="E27" s="1"/>
  <c r="I24"/>
  <c r="E29" l="1"/>
  <c r="E30" s="1"/>
  <c r="I26"/>
  <c r="I27" s="1"/>
  <c r="I25"/>
  <c r="I29" l="1"/>
  <c r="I30" l="1"/>
  <c r="I31" s="1"/>
  <c r="E31" s="1"/>
</calcChain>
</file>

<file path=xl/sharedStrings.xml><?xml version="1.0" encoding="utf-8"?>
<sst xmlns="http://schemas.openxmlformats.org/spreadsheetml/2006/main" count="436" uniqueCount="261">
  <si>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</si>
  <si>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</si>
  <si>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</si>
  <si>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</si>
  <si>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</si>
  <si>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</si>
  <si>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</si>
  <si>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</si>
  <si>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</si>
  <si>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</si>
  <si>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</si>
  <si>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</si>
  <si>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</si>
  <si>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</si>
  <si>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</si>
  <si>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</si>
  <si>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</si>
  <si>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</si>
  <si>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</si>
  <si>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</si>
  <si>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0101</t>
  </si>
  <si>
    <t>010101</t>
  </si>
  <si>
    <t>M2</t>
  </si>
  <si>
    <t>[ 합           계 ]</t>
  </si>
  <si>
    <t>백호0.7M3＋콤펙트1.5톤</t>
  </si>
  <si>
    <t>TON</t>
  </si>
  <si>
    <t>010111</t>
  </si>
  <si>
    <t>010117</t>
  </si>
  <si>
    <t>노무비</t>
  </si>
  <si>
    <t>L</t>
  </si>
  <si>
    <t>A</t>
  </si>
  <si>
    <t>C</t>
  </si>
  <si>
    <t>B</t>
  </si>
  <si>
    <t>공 사 원 가 계 산 서</t>
  </si>
  <si>
    <t>금      액</t>
  </si>
  <si>
    <t>A1</t>
  </si>
  <si>
    <t>A2</t>
  </si>
  <si>
    <t>A3</t>
  </si>
  <si>
    <t>B1</t>
  </si>
  <si>
    <t>B2</t>
  </si>
  <si>
    <t>C4</t>
  </si>
  <si>
    <t>직접노무비 * 1.7%</t>
  </si>
  <si>
    <t>직접노무비 * 2.49%</t>
  </si>
  <si>
    <t>건강보험료 * 6.55%</t>
  </si>
  <si>
    <t>M2</t>
    <phoneticPr fontId="1" type="noConversion"/>
  </si>
  <si>
    <t>M</t>
    <phoneticPr fontId="1" type="noConversion"/>
  </si>
  <si>
    <t>건축물현장정리</t>
    <phoneticPr fontId="1" type="noConversion"/>
  </si>
  <si>
    <t>폐기물처리수수료</t>
  </si>
  <si>
    <t>건설폐기물상차비 - 혼합</t>
  </si>
  <si>
    <t>16톤압롤트럭(20m3)</t>
  </si>
  <si>
    <t>혼합건설폐기물(소각 5%이하)</t>
  </si>
  <si>
    <t>건설폐기물운반비 - 중간처리</t>
  </si>
  <si>
    <t>16톤압롤트럭 - 25km</t>
  </si>
  <si>
    <t>식</t>
    <phoneticPr fontId="1" type="noConversion"/>
  </si>
  <si>
    <t>EA</t>
    <phoneticPr fontId="1" type="noConversion"/>
  </si>
  <si>
    <t>M3</t>
    <phoneticPr fontId="1" type="noConversion"/>
  </si>
  <si>
    <t>F</t>
  </si>
  <si>
    <t>[ 소           계 ]</t>
    <phoneticPr fontId="1" type="noConversion"/>
  </si>
  <si>
    <t>준공청소 포함</t>
    <phoneticPr fontId="1" type="noConversion"/>
  </si>
  <si>
    <t xml:space="preserve">                 구  분
 비   목</t>
  </si>
  <si>
    <t>구    성   비</t>
  </si>
  <si>
    <t>비    고</t>
  </si>
  <si>
    <t>순  공  사  원  가</t>
  </si>
  <si>
    <t>재료비</t>
  </si>
  <si>
    <t>직   접   재  료  비</t>
  </si>
  <si>
    <t>간   접   재  료  비</t>
  </si>
  <si>
    <t>작업설.부산물 등(△)</t>
  </si>
  <si>
    <t xml:space="preserve"> 소               계</t>
  </si>
  <si>
    <t>직   접   노  무  비</t>
  </si>
  <si>
    <t>간   접   노  무  비</t>
  </si>
  <si>
    <t>소                계</t>
  </si>
  <si>
    <t>경  비</t>
  </si>
  <si>
    <t>기    계    경    비</t>
  </si>
  <si>
    <t>산  재  보   험   료</t>
  </si>
  <si>
    <t>C10</t>
  </si>
  <si>
    <t>고  용  보   험   료</t>
  </si>
  <si>
    <t>C11</t>
  </si>
  <si>
    <t>건  강  보   험   료</t>
  </si>
  <si>
    <t>공사기간 1개월 이상 적용</t>
    <phoneticPr fontId="1" type="noConversion"/>
  </si>
  <si>
    <t>C12</t>
  </si>
  <si>
    <t>연  금  보   험   료</t>
  </si>
  <si>
    <t>C13</t>
  </si>
  <si>
    <t>노인 장기 요양보험료</t>
  </si>
  <si>
    <t>C16</t>
  </si>
  <si>
    <t>퇴 직 공 제 부 금 비</t>
  </si>
  <si>
    <t>3억이상 반영</t>
    <phoneticPr fontId="1" type="noConversion"/>
  </si>
  <si>
    <t>C14</t>
  </si>
  <si>
    <t>안  전   관   리  비</t>
  </si>
  <si>
    <t>C15</t>
  </si>
  <si>
    <t>기    타    경    비</t>
  </si>
  <si>
    <t>C26</t>
  </si>
  <si>
    <t>환  경  보   전   비</t>
  </si>
  <si>
    <t>C28</t>
  </si>
  <si>
    <t>건설하도급보증수수료</t>
  </si>
  <si>
    <t>C29</t>
  </si>
  <si>
    <t xml:space="preserve">         계</t>
  </si>
  <si>
    <t>X</t>
  </si>
  <si>
    <t>일  반   관   리  비</t>
  </si>
  <si>
    <t>D</t>
  </si>
  <si>
    <t>이                윤</t>
  </si>
  <si>
    <t>E</t>
  </si>
  <si>
    <t>폐  기  물  처 리 비</t>
  </si>
  <si>
    <t>총       원       가</t>
  </si>
  <si>
    <t>부   가   가  치  세</t>
  </si>
  <si>
    <t>H</t>
  </si>
  <si>
    <t>도    급    금    액</t>
  </si>
  <si>
    <t>단수정리(천원)</t>
    <phoneticPr fontId="1" type="noConversion"/>
  </si>
  <si>
    <t>Y</t>
  </si>
  <si>
    <t xml:space="preserve">    02  외부화단 공사</t>
    <phoneticPr fontId="1" type="noConversion"/>
  </si>
  <si>
    <t>터파기</t>
    <phoneticPr fontId="1" type="noConversion"/>
  </si>
  <si>
    <t>인력</t>
    <phoneticPr fontId="1" type="noConversion"/>
  </si>
  <si>
    <t>M3</t>
    <phoneticPr fontId="1" type="noConversion"/>
  </si>
  <si>
    <t>M</t>
    <phoneticPr fontId="1" type="noConversion"/>
  </si>
  <si>
    <t>되메우기</t>
    <phoneticPr fontId="1" type="noConversion"/>
  </si>
  <si>
    <t>합판거푸집</t>
    <phoneticPr fontId="1" type="noConversion"/>
  </si>
  <si>
    <t>4회</t>
    <phoneticPr fontId="1" type="noConversion"/>
  </si>
  <si>
    <t>M2</t>
    <phoneticPr fontId="1" type="noConversion"/>
  </si>
  <si>
    <t>철근가공조립</t>
    <phoneticPr fontId="1" type="noConversion"/>
  </si>
  <si>
    <t>톤</t>
    <phoneticPr fontId="1" type="noConversion"/>
  </si>
  <si>
    <t>철근콘크리트타설</t>
    <phoneticPr fontId="1" type="noConversion"/>
  </si>
  <si>
    <t>손비빔</t>
    <phoneticPr fontId="1" type="noConversion"/>
  </si>
  <si>
    <t>아연도그레이팅</t>
    <phoneticPr fontId="1" type="noConversion"/>
  </si>
  <si>
    <t>F-50*5</t>
    <phoneticPr fontId="1" type="noConversion"/>
  </si>
  <si>
    <t>아연도금앵글</t>
    <phoneticPr fontId="1" type="noConversion"/>
  </si>
  <si>
    <t>55*55*4</t>
    <phoneticPr fontId="1" type="noConversion"/>
  </si>
  <si>
    <t>EA</t>
    <phoneticPr fontId="1" type="noConversion"/>
  </si>
  <si>
    <t>화단배수관 연결시공</t>
    <phoneticPr fontId="1" type="noConversion"/>
  </si>
  <si>
    <t>식</t>
    <phoneticPr fontId="1" type="noConversion"/>
  </si>
  <si>
    <t>배수관연결</t>
    <phoneticPr fontId="1" type="noConversion"/>
  </si>
  <si>
    <t>코킹철거</t>
    <phoneticPr fontId="1" type="noConversion"/>
  </si>
  <si>
    <t>외부면정리</t>
    <phoneticPr fontId="1" type="noConversion"/>
  </si>
  <si>
    <t>천공 및 배관연결</t>
    <phoneticPr fontId="1" type="noConversion"/>
  </si>
  <si>
    <t>콘크리트스라브/용접</t>
    <phoneticPr fontId="1" type="noConversion"/>
  </si>
  <si>
    <t xml:space="preserve">코킹 </t>
    <phoneticPr fontId="1" type="noConversion"/>
  </si>
  <si>
    <t xml:space="preserve">    01  내부공사</t>
    <phoneticPr fontId="1" type="noConversion"/>
  </si>
  <si>
    <t>SET</t>
    <phoneticPr fontId="1" type="noConversion"/>
  </si>
  <si>
    <t>M2</t>
    <phoneticPr fontId="1" type="noConversion"/>
  </si>
  <si>
    <t>스텐파이프 30*30*1.0</t>
    <phoneticPr fontId="1" type="noConversion"/>
  </si>
  <si>
    <t>부스상부 방범그릴</t>
    <phoneticPr fontId="1" type="noConversion"/>
  </si>
  <si>
    <t>기계STOP받침(밀림방지대)</t>
    <phoneticPr fontId="1" type="noConversion"/>
  </si>
  <si>
    <t>EGI 1.6T 12THK 681*475</t>
    <phoneticPr fontId="1" type="noConversion"/>
  </si>
  <si>
    <t>후면도어(기계형)</t>
    <phoneticPr fontId="1" type="noConversion"/>
  </si>
  <si>
    <t>후면선반</t>
    <phoneticPr fontId="1" type="noConversion"/>
  </si>
  <si>
    <t>EGI 1.6T 16.5THK 699*98</t>
    <phoneticPr fontId="1" type="noConversion"/>
  </si>
  <si>
    <t>후면상부마감판(기계실형)</t>
    <phoneticPr fontId="1" type="noConversion"/>
  </si>
  <si>
    <t>걸레받이</t>
    <phoneticPr fontId="1" type="noConversion"/>
  </si>
  <si>
    <t>전면판넬</t>
    <phoneticPr fontId="1" type="noConversion"/>
  </si>
  <si>
    <t>CENTER기둥-강화유리</t>
    <phoneticPr fontId="1" type="noConversion"/>
  </si>
  <si>
    <t>SIDE기둥-강화유리</t>
    <phoneticPr fontId="1" type="noConversion"/>
  </si>
  <si>
    <t>SUS 1.2T 200*100*20</t>
    <phoneticPr fontId="1" type="noConversion"/>
  </si>
  <si>
    <t>LED조명(기둥)</t>
    <phoneticPr fontId="1" type="noConversion"/>
  </si>
  <si>
    <t>EGI1.6T 70THK 710*2150 양면</t>
    <phoneticPr fontId="1" type="noConversion"/>
  </si>
  <si>
    <t>몸체 CENTER판넬(기계실형)</t>
    <phoneticPr fontId="1" type="noConversion"/>
  </si>
  <si>
    <t>EGI1.6T 70THK 710*2150</t>
    <phoneticPr fontId="1" type="noConversion"/>
  </si>
  <si>
    <t>몸체SIDE판넬(기계실형)</t>
    <phoneticPr fontId="1" type="noConversion"/>
  </si>
  <si>
    <t>기기번호판제작설치</t>
    <phoneticPr fontId="1" type="noConversion"/>
  </si>
  <si>
    <t>SUS POLYSHING 1.2T</t>
    <phoneticPr fontId="1" type="noConversion"/>
  </si>
  <si>
    <t>기계주위 핸드레일</t>
    <phoneticPr fontId="1" type="noConversion"/>
  </si>
  <si>
    <t>실사유리(700*500)</t>
    <phoneticPr fontId="1" type="noConversion"/>
  </si>
  <si>
    <t>BACKPAINTGRASS위 아크릴 스카시</t>
    <phoneticPr fontId="1" type="noConversion"/>
  </si>
  <si>
    <t>투명아크릴 10T/지정도장</t>
    <phoneticPr fontId="1" type="noConversion"/>
  </si>
  <si>
    <t>아크릴 스카시 부착</t>
    <phoneticPr fontId="1" type="noConversion"/>
  </si>
  <si>
    <t>칼라유리 5mm</t>
    <phoneticPr fontId="1" type="noConversion"/>
  </si>
  <si>
    <t>상부BI 칼라유리 취부</t>
    <phoneticPr fontId="1" type="noConversion"/>
  </si>
  <si>
    <t>EGI 1.6T THK30</t>
    <phoneticPr fontId="1" type="noConversion"/>
  </si>
  <si>
    <t>상부BI 마감판</t>
    <phoneticPr fontId="1" type="noConversion"/>
  </si>
  <si>
    <t>M</t>
    <phoneticPr fontId="1" type="noConversion"/>
  </si>
  <si>
    <t>SUS 1.2T 50*12*12</t>
    <phoneticPr fontId="1" type="noConversion"/>
  </si>
  <si>
    <t>환기그릴 설치</t>
    <phoneticPr fontId="1" type="noConversion"/>
  </si>
  <si>
    <t xml:space="preserve"> 25*25*25*0.8T, 루마3T</t>
    <phoneticPr fontId="1" type="noConversion"/>
  </si>
  <si>
    <t>격자루바 및 루마사이트</t>
    <phoneticPr fontId="1" type="noConversion"/>
  </si>
  <si>
    <t>(기계실형 2구)</t>
    <phoneticPr fontId="1" type="noConversion"/>
  </si>
  <si>
    <t>SUS 0.8T</t>
    <phoneticPr fontId="1" type="noConversion"/>
  </si>
  <si>
    <t>상부BI 마감몰딩</t>
    <phoneticPr fontId="1" type="noConversion"/>
  </si>
  <si>
    <t>010102556622858257529843EA11C97167</t>
  </si>
  <si>
    <t>010102556622858257529843BE1C7CFC3F</t>
  </si>
  <si>
    <t>부스상부 365간판</t>
    <phoneticPr fontId="1" type="noConversion"/>
  </si>
  <si>
    <t>상부조명 BOX</t>
    <phoneticPr fontId="1" type="noConversion"/>
  </si>
  <si>
    <t>EGI 1.6T/5T아크릴판 840*610*200</t>
    <phoneticPr fontId="1" type="noConversion"/>
  </si>
  <si>
    <t>상부조명BOX내 조명설치</t>
    <phoneticPr fontId="1" type="noConversion"/>
  </si>
  <si>
    <t>LED형광램프 7W 2EA</t>
    <phoneticPr fontId="1" type="noConversion"/>
  </si>
  <si>
    <t>글자 안내판</t>
    <phoneticPr fontId="1" type="noConversion"/>
  </si>
  <si>
    <t>EGI조명판/강화유리10T/유포지/아크릴5T</t>
    <phoneticPr fontId="1" type="noConversion"/>
  </si>
  <si>
    <t>투명아크릴5T 양면제작</t>
    <phoneticPr fontId="1" type="noConversion"/>
  </si>
  <si>
    <t>메모리/안내꽃이 BOX</t>
    <phoneticPr fontId="1" type="noConversion"/>
  </si>
  <si>
    <t>SUS1.2T 430*270</t>
    <phoneticPr fontId="1" type="noConversion"/>
  </si>
  <si>
    <t>LED 10T 아크릴</t>
    <phoneticPr fontId="1" type="noConversion"/>
  </si>
  <si>
    <t>기둥 투영아크릴 프레임</t>
    <phoneticPr fontId="1" type="noConversion"/>
  </si>
  <si>
    <t xml:space="preserve"> 12T*270*1300 강화유리</t>
    <phoneticPr fontId="1" type="noConversion"/>
  </si>
  <si>
    <t xml:space="preserve"> 12T*270*1200 강화유리</t>
    <phoneticPr fontId="1" type="noConversion"/>
  </si>
  <si>
    <t>전면로고</t>
    <phoneticPr fontId="1" type="noConversion"/>
  </si>
  <si>
    <t>개</t>
    <phoneticPr fontId="1" type="noConversion"/>
  </si>
  <si>
    <t>EGI1.6T 25THK 700*640/인테리어 필름</t>
    <phoneticPr fontId="1" type="noConversion"/>
  </si>
  <si>
    <t>SUS1.2T 700*100*20</t>
    <phoneticPr fontId="1" type="noConversion"/>
  </si>
  <si>
    <t>EGI1.6T 20THK 759*300 소부도장</t>
    <phoneticPr fontId="1" type="noConversion"/>
  </si>
  <si>
    <t>EGI1.6T 250*100*30</t>
    <phoneticPr fontId="1" type="noConversion"/>
  </si>
  <si>
    <t>[ 소     계 ]</t>
    <phoneticPr fontId="1" type="noConversion"/>
  </si>
  <si>
    <t>365시안 띠장필름 부착</t>
    <phoneticPr fontId="1" type="noConversion"/>
  </si>
  <si>
    <t>W100</t>
    <phoneticPr fontId="1" type="noConversion"/>
  </si>
  <si>
    <t>영업시간 안내 필름</t>
    <phoneticPr fontId="1" type="noConversion"/>
  </si>
  <si>
    <t>250*500</t>
    <phoneticPr fontId="1" type="noConversion"/>
  </si>
  <si>
    <t>EA</t>
    <phoneticPr fontId="1" type="noConversion"/>
  </si>
  <si>
    <t>에버리치 필름 부착</t>
    <phoneticPr fontId="1" type="noConversion"/>
  </si>
  <si>
    <t>300*300</t>
    <phoneticPr fontId="1" type="noConversion"/>
  </si>
  <si>
    <t>감시용카메라 녹화중 필름 부착</t>
    <phoneticPr fontId="1" type="noConversion"/>
  </si>
  <si>
    <t>70*200</t>
    <phoneticPr fontId="1" type="noConversion"/>
  </si>
  <si>
    <t>[ 소           계 ]</t>
    <phoneticPr fontId="1" type="noConversion"/>
  </si>
  <si>
    <t xml:space="preserve">    02 365부스 설치공사</t>
    <phoneticPr fontId="1" type="noConversion"/>
  </si>
  <si>
    <t>칸막이철거</t>
    <phoneticPr fontId="1" type="noConversion"/>
  </si>
  <si>
    <t>부스철거/칸막이</t>
    <phoneticPr fontId="1" type="noConversion"/>
  </si>
  <si>
    <t>에어컨이전설치</t>
    <phoneticPr fontId="1" type="noConversion"/>
  </si>
  <si>
    <t>철제문</t>
    <phoneticPr fontId="1" type="noConversion"/>
  </si>
  <si>
    <t>1.8*2.1</t>
    <phoneticPr fontId="1" type="noConversion"/>
  </si>
  <si>
    <t>1. 서울송파우체국</t>
    <phoneticPr fontId="1" type="noConversion"/>
  </si>
  <si>
    <t>2. 잠실2동우체국</t>
    <phoneticPr fontId="1" type="noConversion"/>
  </si>
  <si>
    <t>잡석깔기</t>
    <phoneticPr fontId="1" type="noConversion"/>
  </si>
  <si>
    <t>자재소운반</t>
    <phoneticPr fontId="1" type="noConversion"/>
  </si>
  <si>
    <t>보통인부</t>
    <phoneticPr fontId="1" type="noConversion"/>
  </si>
  <si>
    <t>인</t>
    <phoneticPr fontId="1" type="noConversion"/>
  </si>
  <si>
    <t>에폭시충진</t>
    <phoneticPr fontId="1" type="noConversion"/>
  </si>
  <si>
    <t>토사소운반</t>
    <phoneticPr fontId="1" type="noConversion"/>
  </si>
  <si>
    <t>장내 , 인력</t>
    <phoneticPr fontId="1" type="noConversion"/>
  </si>
  <si>
    <t>철제문철거</t>
    <phoneticPr fontId="1" type="noConversion"/>
  </si>
  <si>
    <t>0.9*2.1</t>
    <phoneticPr fontId="1" type="noConversion"/>
  </si>
  <si>
    <t>가설칸막이</t>
    <phoneticPr fontId="1" type="noConversion"/>
  </si>
  <si>
    <t>현장정리</t>
    <phoneticPr fontId="1" type="noConversion"/>
  </si>
  <si>
    <t>조립식말비계</t>
    <phoneticPr fontId="1" type="noConversion"/>
  </si>
  <si>
    <t>EA</t>
    <phoneticPr fontId="1" type="noConversion"/>
  </si>
  <si>
    <t xml:space="preserve"> 40mm, #467</t>
    <phoneticPr fontId="1" type="noConversion"/>
  </si>
  <si>
    <t>자갈채우기</t>
    <phoneticPr fontId="1" type="noConversion"/>
  </si>
  <si>
    <t>잔토터리(덤프)</t>
    <phoneticPr fontId="1" type="noConversion"/>
  </si>
  <si>
    <t>10톤</t>
    <phoneticPr fontId="1" type="noConversion"/>
  </si>
  <si>
    <t>대</t>
    <phoneticPr fontId="1" type="noConversion"/>
  </si>
  <si>
    <t>도어첵크</t>
    <phoneticPr fontId="1" type="noConversion"/>
  </si>
  <si>
    <t>도어록</t>
    <phoneticPr fontId="1" type="noConversion"/>
  </si>
  <si>
    <t>석재면</t>
    <phoneticPr fontId="1" type="noConversion"/>
  </si>
  <si>
    <t>6*6MM, 석재</t>
    <phoneticPr fontId="1" type="noConversion"/>
  </si>
  <si>
    <t>배수선홈통</t>
    <phoneticPr fontId="1" type="noConversion"/>
  </si>
  <si>
    <t>스텐, Φ 50.8,  1.2T</t>
    <phoneticPr fontId="1" type="noConversion"/>
  </si>
  <si>
    <t>스텐크릴칸막이(640*2800)</t>
    <phoneticPr fontId="1" type="noConversion"/>
  </si>
  <si>
    <t>100*100*1.5T, 스텐판 1.2T</t>
    <phoneticPr fontId="1" type="noConversion"/>
  </si>
  <si>
    <t>금융카운터</t>
    <phoneticPr fontId="1" type="noConversion"/>
  </si>
  <si>
    <t>직접노무비 * %</t>
    <phoneticPr fontId="1" type="noConversion"/>
  </si>
  <si>
    <t>천정형</t>
    <phoneticPr fontId="1" type="noConversion"/>
  </si>
  <si>
    <t xml:space="preserve">    01  가 설 공 사</t>
    <phoneticPr fontId="1" type="noConversion"/>
  </si>
  <si>
    <t xml:space="preserve">    03  기 타 공 사</t>
    <phoneticPr fontId="1" type="noConversion"/>
  </si>
  <si>
    <t>EA</t>
    <phoneticPr fontId="1" type="noConversion"/>
  </si>
  <si>
    <t>1800*1200*1030</t>
    <phoneticPr fontId="9" type="noConversion"/>
  </si>
  <si>
    <t>장애인카운터</t>
    <phoneticPr fontId="1" type="noConversion"/>
  </si>
  <si>
    <t>L=1200</t>
    <phoneticPr fontId="9" type="noConversion"/>
  </si>
  <si>
    <t>카운터미드라인 신설</t>
    <phoneticPr fontId="1" type="noConversion"/>
  </si>
  <si>
    <t>카운터미드라인 보수</t>
    <phoneticPr fontId="1" type="noConversion"/>
  </si>
  <si>
    <t>카운터신설(기존)</t>
    <phoneticPr fontId="1" type="noConversion"/>
  </si>
  <si>
    <t xml:space="preserve">    03  본건물공사</t>
    <phoneticPr fontId="1" type="noConversion"/>
  </si>
  <si>
    <t>&lt;합  계&gt;</t>
    <phoneticPr fontId="1" type="noConversion"/>
  </si>
  <si>
    <t xml:space="preserve">    3  폐 기 물 공 사</t>
    <phoneticPr fontId="1" type="noConversion"/>
  </si>
  <si>
    <t>기존부위, 이전포함, CI 교체 작업</t>
    <phoneticPr fontId="1" type="noConversion"/>
  </si>
  <si>
    <t>CI 작업 포함</t>
    <phoneticPr fontId="1" type="noConversion"/>
  </si>
  <si>
    <t>기존 책상 이전 설치
인조대리석 교체 설치, 시트 부착 등</t>
    <phoneticPr fontId="1" type="noConversion"/>
  </si>
  <si>
    <t xml:space="preserve">공 사 명 : 서울송파우체국 등 2국 대수선공사                                   </t>
    <phoneticPr fontId="1" type="noConversion"/>
  </si>
  <si>
    <t>서울송파우체국 등 2국 대수선공사 물량내역서</t>
    <phoneticPr fontId="1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</si>
</sst>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#,###"/>
    <numFmt numFmtId="177" formatCode="#,##0.00;\-#,##0.00;#"/>
    <numFmt numFmtId="178" formatCode="#,##0_);[Red]\(#,##0\)"/>
    <numFmt numFmtId="179" formatCode="#,##0_ "/>
    <numFmt numFmtId="180" formatCode="###,###,###,###,###"/>
    <numFmt numFmtId="181" formatCode="0.0_ "/>
    <numFmt numFmtId="182" formatCode="0.0_);[Red]\(0.0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3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b/>
      <u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3"/>
      <name val="굴림체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rgb="FFFF0000"/>
      <name val="맑은 고딕"/>
      <family val="2"/>
      <charset val="129"/>
      <scheme val="minor"/>
    </font>
    <font>
      <sz val="13"/>
      <name val="맑은 고딕"/>
      <family val="2"/>
      <charset val="129"/>
      <scheme val="minor"/>
    </font>
    <font>
      <b/>
      <sz val="13"/>
      <color theme="1"/>
      <name val="굴림체"/>
      <family val="3"/>
      <charset val="129"/>
    </font>
    <font>
      <b/>
      <sz val="13"/>
      <name val="굴림체"/>
      <family val="3"/>
      <charset val="129"/>
    </font>
    <font>
      <b/>
      <sz val="13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EEEE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 applyFill="1" applyAlignment="1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76" fontId="4" fillId="0" borderId="1" xfId="0" quotePrefix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181" fontId="5" fillId="0" borderId="1" xfId="0" applyNumberFormat="1" applyFont="1" applyFill="1" applyBorder="1" applyAlignment="1">
      <alignment vertical="center" wrapText="1"/>
    </xf>
    <xf numFmtId="181" fontId="0" fillId="0" borderId="0" xfId="0" applyNumberFormat="1" applyFill="1">
      <alignment vertical="center"/>
    </xf>
    <xf numFmtId="178" fontId="7" fillId="0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81" fontId="5" fillId="3" borderId="1" xfId="0" applyNumberFormat="1" applyFont="1" applyFill="1" applyBorder="1" applyAlignment="1">
      <alignment vertical="center" wrapText="1"/>
    </xf>
    <xf numFmtId="176" fontId="5" fillId="3" borderId="1" xfId="0" applyNumberFormat="1" applyFont="1" applyFill="1" applyBorder="1" applyAlignment="1">
      <alignment vertical="center" wrapText="1"/>
    </xf>
    <xf numFmtId="176" fontId="11" fillId="0" borderId="1" xfId="0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 shrinkToFit="1"/>
    </xf>
    <xf numFmtId="0" fontId="13" fillId="0" borderId="2" xfId="0" quotePrefix="1" applyFont="1" applyBorder="1" applyAlignment="1">
      <alignment horizontal="center" vertical="center" shrinkToFit="1"/>
    </xf>
    <xf numFmtId="0" fontId="13" fillId="0" borderId="2" xfId="0" quotePrefix="1" applyFont="1" applyBorder="1" applyAlignment="1">
      <alignment vertical="center" shrinkToFit="1"/>
    </xf>
    <xf numFmtId="180" fontId="13" fillId="0" borderId="2" xfId="0" applyNumberFormat="1" applyFont="1" applyBorder="1" applyAlignment="1">
      <alignment vertical="center" shrinkToFit="1"/>
    </xf>
    <xf numFmtId="0" fontId="13" fillId="0" borderId="0" xfId="0" quotePrefix="1" applyFont="1" applyAlignment="1">
      <alignment vertical="center"/>
    </xf>
    <xf numFmtId="180" fontId="13" fillId="0" borderId="0" xfId="0" applyNumberFormat="1" applyFont="1" applyAlignment="1">
      <alignment vertical="center"/>
    </xf>
    <xf numFmtId="0" fontId="13" fillId="0" borderId="7" xfId="0" quotePrefix="1" applyFont="1" applyBorder="1" applyAlignment="1">
      <alignment horizontal="center" vertical="center" shrinkToFit="1"/>
    </xf>
    <xf numFmtId="0" fontId="13" fillId="0" borderId="7" xfId="0" quotePrefix="1" applyFont="1" applyBorder="1" applyAlignment="1">
      <alignment vertical="center" shrinkToFit="1"/>
    </xf>
    <xf numFmtId="180" fontId="13" fillId="0" borderId="7" xfId="0" applyNumberFormat="1" applyFont="1" applyBorder="1" applyAlignment="1">
      <alignment vertical="center" shrinkToFit="1"/>
    </xf>
    <xf numFmtId="0" fontId="13" fillId="0" borderId="3" xfId="0" quotePrefix="1" applyFont="1" applyBorder="1" applyAlignment="1">
      <alignment horizontal="center" vertical="center" shrinkToFit="1"/>
    </xf>
    <xf numFmtId="0" fontId="13" fillId="0" borderId="3" xfId="0" quotePrefix="1" applyFont="1" applyBorder="1" applyAlignment="1">
      <alignment vertical="center" shrinkToFit="1"/>
    </xf>
    <xf numFmtId="180" fontId="13" fillId="0" borderId="3" xfId="0" applyNumberFormat="1" applyFont="1" applyBorder="1" applyAlignment="1">
      <alignment vertical="center" shrinkToFit="1"/>
    </xf>
    <xf numFmtId="0" fontId="13" fillId="0" borderId="1" xfId="0" quotePrefix="1" applyFont="1" applyBorder="1" applyAlignment="1">
      <alignment horizontal="center" vertical="center" shrinkToFit="1"/>
    </xf>
    <xf numFmtId="0" fontId="13" fillId="0" borderId="1" xfId="0" quotePrefix="1" applyFont="1" applyBorder="1" applyAlignment="1">
      <alignment vertical="center" shrinkToFit="1"/>
    </xf>
    <xf numFmtId="180" fontId="13" fillId="0" borderId="1" xfId="0" applyNumberFormat="1" applyFont="1" applyBorder="1" applyAlignment="1">
      <alignment vertical="center" shrinkToFit="1"/>
    </xf>
    <xf numFmtId="0" fontId="13" fillId="0" borderId="3" xfId="0" applyFont="1" applyBorder="1" applyAlignment="1">
      <alignment vertical="center" shrinkToFit="1"/>
    </xf>
    <xf numFmtId="9" fontId="13" fillId="0" borderId="0" xfId="0" applyNumberFormat="1" applyFont="1" applyAlignment="1">
      <alignment vertical="center"/>
    </xf>
    <xf numFmtId="0" fontId="13" fillId="0" borderId="7" xfId="0" applyFont="1" applyBorder="1" applyAlignment="1">
      <alignment vertical="center" shrinkToFit="1"/>
    </xf>
    <xf numFmtId="10" fontId="13" fillId="0" borderId="0" xfId="0" applyNumberFormat="1" applyFont="1" applyAlignment="1">
      <alignment vertical="center"/>
    </xf>
    <xf numFmtId="0" fontId="13" fillId="0" borderId="7" xfId="0" quotePrefix="1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3" fillId="0" borderId="1" xfId="0" applyFont="1" applyBorder="1" applyAlignment="1">
      <alignment vertical="center" shrinkToFit="1"/>
    </xf>
    <xf numFmtId="0" fontId="13" fillId="0" borderId="0" xfId="0" applyFont="1" applyAlignment="1">
      <alignment horizontal="center" vertical="center"/>
    </xf>
    <xf numFmtId="179" fontId="13" fillId="0" borderId="0" xfId="0" applyNumberFormat="1" applyFont="1" applyAlignment="1">
      <alignment vertical="center"/>
    </xf>
    <xf numFmtId="0" fontId="5" fillId="0" borderId="1" xfId="0" applyFont="1" applyFill="1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vertical="center" shrinkToFit="1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0" fillId="0" borderId="0" xfId="0" quotePrefix="1" applyFill="1">
      <alignment vertical="center"/>
    </xf>
    <xf numFmtId="177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 shrinkToFit="1"/>
    </xf>
    <xf numFmtId="0" fontId="8" fillId="0" borderId="1" xfId="0" applyFont="1" applyFill="1" applyBorder="1" applyAlignment="1">
      <alignment vertical="center" shrinkToFit="1"/>
    </xf>
    <xf numFmtId="178" fontId="12" fillId="0" borderId="1" xfId="0" quotePrefix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182" fontId="12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>
      <alignment vertical="center"/>
    </xf>
    <xf numFmtId="0" fontId="12" fillId="0" borderId="1" xfId="0" quotePrefix="1" applyFont="1" applyFill="1" applyBorder="1" applyAlignment="1">
      <alignment horizontal="center" vertical="center" wrapText="1"/>
    </xf>
    <xf numFmtId="178" fontId="17" fillId="0" borderId="1" xfId="0" applyNumberFormat="1" applyFont="1" applyFill="1" applyBorder="1" applyAlignment="1">
      <alignment vertical="center" wrapText="1"/>
    </xf>
    <xf numFmtId="0" fontId="18" fillId="0" borderId="0" xfId="0" quotePrefix="1" applyFont="1" applyFill="1" applyAlignment="1">
      <alignment vertical="center"/>
    </xf>
    <xf numFmtId="0" fontId="19" fillId="0" borderId="0" xfId="0" applyFont="1" applyFill="1">
      <alignment vertical="center"/>
    </xf>
    <xf numFmtId="182" fontId="17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>
      <alignment vertical="center"/>
    </xf>
    <xf numFmtId="176" fontId="17" fillId="0" borderId="1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182" fontId="21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176" fontId="22" fillId="0" borderId="1" xfId="0" applyNumberFormat="1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vertical="center" wrapText="1"/>
    </xf>
    <xf numFmtId="0" fontId="16" fillId="0" borderId="0" xfId="0" quotePrefix="1" applyFont="1" applyFill="1" applyAlignment="1">
      <alignment vertical="center"/>
    </xf>
    <xf numFmtId="0" fontId="16" fillId="0" borderId="0" xfId="0" applyFont="1" applyFill="1" applyAlignment="1">
      <alignment vertical="center"/>
    </xf>
    <xf numFmtId="176" fontId="16" fillId="0" borderId="0" xfId="0" applyNumberFormat="1" applyFont="1" applyFill="1" applyAlignment="1">
      <alignment vertical="center"/>
    </xf>
    <xf numFmtId="0" fontId="16" fillId="0" borderId="0" xfId="0" applyFont="1" applyFill="1">
      <alignment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181" fontId="3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3" fillId="0" borderId="1" xfId="0" quotePrefix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5" fillId="0" borderId="1" xfId="0" quotePrefix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quotePrefix="1" applyFont="1" applyFill="1" applyBorder="1" applyAlignment="1">
      <alignment vertical="center" shrinkToFit="1"/>
    </xf>
    <xf numFmtId="0" fontId="5" fillId="3" borderId="1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21" fillId="0" borderId="1" xfId="0" applyFont="1" applyFill="1" applyBorder="1" applyAlignment="1">
      <alignment vertical="center" shrinkToFit="1"/>
    </xf>
    <xf numFmtId="182" fontId="1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 shrinkToFit="1"/>
    </xf>
    <xf numFmtId="0" fontId="13" fillId="0" borderId="4" xfId="0" quotePrefix="1" applyFont="1" applyBorder="1" applyAlignment="1">
      <alignment horizontal="center" vertical="center" shrinkToFit="1"/>
    </xf>
    <xf numFmtId="0" fontId="13" fillId="0" borderId="5" xfId="0" quotePrefix="1" applyFont="1" applyBorder="1" applyAlignment="1">
      <alignment horizontal="center" vertical="center" shrinkToFit="1"/>
    </xf>
    <xf numFmtId="0" fontId="13" fillId="0" borderId="6" xfId="0" quotePrefix="1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3" fillId="4" borderId="8" xfId="0" applyFont="1" applyFill="1" applyBorder="1" applyAlignment="1">
      <alignment horizontal="left" vertical="center" wrapText="1" shrinkToFit="1"/>
    </xf>
    <xf numFmtId="0" fontId="13" fillId="4" borderId="9" xfId="0" applyFont="1" applyFill="1" applyBorder="1" applyAlignment="1">
      <alignment horizontal="left" vertical="center" shrinkToFit="1"/>
    </xf>
    <xf numFmtId="0" fontId="13" fillId="4" borderId="10" xfId="0" applyFont="1" applyFill="1" applyBorder="1" applyAlignment="1">
      <alignment horizontal="left" vertical="center" shrinkToFit="1"/>
    </xf>
    <xf numFmtId="0" fontId="13" fillId="0" borderId="11" xfId="0" applyFont="1" applyBorder="1" applyAlignment="1">
      <alignment horizontal="left" vertical="center" shrinkToFit="1"/>
    </xf>
    <xf numFmtId="0" fontId="13" fillId="0" borderId="12" xfId="0" applyFont="1" applyBorder="1" applyAlignment="1">
      <alignment horizontal="left" vertical="center" shrinkToFit="1"/>
    </xf>
    <xf numFmtId="0" fontId="13" fillId="0" borderId="13" xfId="0" applyFont="1" applyBorder="1" applyAlignment="1">
      <alignment horizontal="left"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textRotation="255" wrapText="1" shrinkToFit="1"/>
    </xf>
    <xf numFmtId="0" fontId="13" fillId="0" borderId="7" xfId="0" applyFont="1" applyBorder="1" applyAlignment="1">
      <alignment horizontal="center" vertical="center" textRotation="255" wrapText="1" shrinkToFit="1"/>
    </xf>
    <xf numFmtId="0" fontId="13" fillId="0" borderId="3" xfId="0" applyFont="1" applyBorder="1" applyAlignment="1">
      <alignment horizontal="center" vertical="center" textRotation="255" wrapText="1" shrinkToFi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14" xfId="0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32"/>
  <sheetViews>
    <sheetView view="pageBreakPreview" zoomScale="115" zoomScaleSheetLayoutView="115" workbookViewId="0">
      <selection sqref="A1:F1"/>
    </sheetView>
  </sheetViews>
  <sheetFormatPr defaultRowHeight="11.25"/>
  <cols>
    <col min="1" max="1" width="4.75" style="46" customWidth="1"/>
    <col min="2" max="2" width="4.5" style="46" customWidth="1"/>
    <col min="3" max="3" width="20.625" style="46" customWidth="1"/>
    <col min="4" max="4" width="17.375" style="23" customWidth="1"/>
    <col min="5" max="5" width="22.375" style="23" customWidth="1"/>
    <col min="6" max="6" width="20.5" style="23" customWidth="1"/>
    <col min="7" max="10" width="9" style="23" customWidth="1"/>
    <col min="11" max="16384" width="9" style="23"/>
  </cols>
  <sheetData>
    <row r="1" spans="1:10" ht="26.1" customHeight="1">
      <c r="A1" s="112" t="s">
        <v>33</v>
      </c>
      <c r="B1" s="112"/>
      <c r="C1" s="112"/>
      <c r="D1" s="112"/>
      <c r="E1" s="112"/>
      <c r="F1" s="112"/>
    </row>
    <row r="2" spans="1:10" ht="9.75" customHeight="1">
      <c r="A2" s="24"/>
      <c r="B2" s="24"/>
      <c r="C2" s="24"/>
      <c r="D2" s="50"/>
      <c r="E2" s="50"/>
      <c r="F2" s="50"/>
    </row>
    <row r="3" spans="1:10" ht="24.75" customHeight="1">
      <c r="A3" s="113" t="s">
        <v>259</v>
      </c>
      <c r="B3" s="113"/>
      <c r="C3" s="113"/>
      <c r="D3" s="113"/>
      <c r="E3" s="113"/>
      <c r="F3" s="113"/>
    </row>
    <row r="4" spans="1:10" ht="26.1" customHeight="1">
      <c r="A4" s="114" t="s">
        <v>59</v>
      </c>
      <c r="B4" s="115"/>
      <c r="C4" s="116"/>
      <c r="D4" s="120" t="s">
        <v>60</v>
      </c>
      <c r="E4" s="120" t="s">
        <v>34</v>
      </c>
      <c r="F4" s="120" t="s">
        <v>61</v>
      </c>
    </row>
    <row r="5" spans="1:10" ht="16.5" customHeight="1">
      <c r="A5" s="117"/>
      <c r="B5" s="118"/>
      <c r="C5" s="119"/>
      <c r="D5" s="121"/>
      <c r="E5" s="121"/>
      <c r="F5" s="121"/>
    </row>
    <row r="6" spans="1:10" ht="26.1" customHeight="1">
      <c r="A6" s="122" t="s">
        <v>62</v>
      </c>
      <c r="B6" s="122" t="s">
        <v>63</v>
      </c>
      <c r="C6" s="25" t="s">
        <v>64</v>
      </c>
      <c r="D6" s="26" t="s">
        <v>19</v>
      </c>
      <c r="E6" s="27">
        <f>집계표!F15</f>
        <v>0</v>
      </c>
      <c r="F6" s="26" t="s">
        <v>19</v>
      </c>
      <c r="G6" s="28" t="s">
        <v>35</v>
      </c>
      <c r="I6" s="29">
        <f>E6</f>
        <v>0</v>
      </c>
    </row>
    <row r="7" spans="1:10" ht="26.1" customHeight="1">
      <c r="A7" s="123"/>
      <c r="B7" s="123"/>
      <c r="C7" s="30" t="s">
        <v>65</v>
      </c>
      <c r="D7" s="31" t="s">
        <v>19</v>
      </c>
      <c r="E7" s="32">
        <f>ROUNDDOWN(SUMIF($G$6:$G$32,"A1",$E$6:$E$32)*J7,0)</f>
        <v>0</v>
      </c>
      <c r="F7" s="31" t="s">
        <v>19</v>
      </c>
      <c r="G7" s="28" t="s">
        <v>36</v>
      </c>
      <c r="I7" s="29">
        <f>E7</f>
        <v>0</v>
      </c>
    </row>
    <row r="8" spans="1:10" ht="26.1" customHeight="1">
      <c r="A8" s="123"/>
      <c r="B8" s="123"/>
      <c r="C8" s="33" t="s">
        <v>66</v>
      </c>
      <c r="D8" s="34" t="s">
        <v>19</v>
      </c>
      <c r="E8" s="35"/>
      <c r="F8" s="34" t="s">
        <v>19</v>
      </c>
      <c r="G8" s="28" t="s">
        <v>37</v>
      </c>
      <c r="I8" s="29">
        <f>E8</f>
        <v>0</v>
      </c>
    </row>
    <row r="9" spans="1:10" ht="26.1" customHeight="1">
      <c r="A9" s="123"/>
      <c r="B9" s="124"/>
      <c r="C9" s="36" t="s">
        <v>67</v>
      </c>
      <c r="D9" s="37" t="s">
        <v>19</v>
      </c>
      <c r="E9" s="38">
        <f>SUM(E6:E8)</f>
        <v>0</v>
      </c>
      <c r="F9" s="37" t="s">
        <v>19</v>
      </c>
      <c r="G9" s="28" t="s">
        <v>30</v>
      </c>
      <c r="I9" s="29">
        <f>E9</f>
        <v>0</v>
      </c>
    </row>
    <row r="10" spans="1:10" ht="26.1" customHeight="1">
      <c r="A10" s="123"/>
      <c r="B10" s="122" t="s">
        <v>28</v>
      </c>
      <c r="C10" s="25" t="s">
        <v>68</v>
      </c>
      <c r="D10" s="26" t="s">
        <v>19</v>
      </c>
      <c r="E10" s="27">
        <f>집계표!H15</f>
        <v>0</v>
      </c>
      <c r="F10" s="26" t="s">
        <v>19</v>
      </c>
      <c r="G10" s="28" t="s">
        <v>38</v>
      </c>
      <c r="I10" s="29">
        <f>E10</f>
        <v>0</v>
      </c>
    </row>
    <row r="11" spans="1:10" ht="26.1" customHeight="1">
      <c r="A11" s="123"/>
      <c r="B11" s="123"/>
      <c r="C11" s="33" t="s">
        <v>69</v>
      </c>
      <c r="D11" s="39" t="str">
        <f>"직.노*"&amp;H11*100&amp;"%"</f>
        <v>직.노*9.6%</v>
      </c>
      <c r="E11" s="35">
        <f>ROUNDDOWN(SUMIF($G$6:$G$32,"B1",$E$6:$E$32)*J11,0)</f>
        <v>0</v>
      </c>
      <c r="F11" s="34" t="s">
        <v>19</v>
      </c>
      <c r="G11" s="28" t="s">
        <v>39</v>
      </c>
      <c r="H11" s="40">
        <v>9.6000000000000002E-2</v>
      </c>
      <c r="I11" s="29">
        <f>ROUNDDOWN(SUMIF($G$6:$G$32,"B1",$I$6:$I$32)*H11,0)</f>
        <v>0</v>
      </c>
      <c r="J11" s="40">
        <f>H11</f>
        <v>9.6000000000000002E-2</v>
      </c>
    </row>
    <row r="12" spans="1:10" ht="26.1" customHeight="1">
      <c r="A12" s="123"/>
      <c r="B12" s="124"/>
      <c r="C12" s="36" t="s">
        <v>70</v>
      </c>
      <c r="D12" s="37" t="s">
        <v>19</v>
      </c>
      <c r="E12" s="38">
        <f>SUM(E10:E11)</f>
        <v>0</v>
      </c>
      <c r="F12" s="37" t="s">
        <v>19</v>
      </c>
      <c r="G12" s="28" t="s">
        <v>32</v>
      </c>
      <c r="I12" s="29">
        <f>E12</f>
        <v>0</v>
      </c>
    </row>
    <row r="13" spans="1:10" ht="26.1" customHeight="1">
      <c r="A13" s="123"/>
      <c r="B13" s="122" t="s">
        <v>71</v>
      </c>
      <c r="C13" s="25" t="s">
        <v>72</v>
      </c>
      <c r="D13" s="26" t="s">
        <v>19</v>
      </c>
      <c r="E13" s="27">
        <f>집계표!J15</f>
        <v>0</v>
      </c>
      <c r="F13" s="26" t="s">
        <v>19</v>
      </c>
      <c r="G13" s="28" t="s">
        <v>40</v>
      </c>
      <c r="I13" s="29">
        <f>E13</f>
        <v>0</v>
      </c>
    </row>
    <row r="14" spans="1:10" ht="26.1" customHeight="1">
      <c r="A14" s="123"/>
      <c r="B14" s="123"/>
      <c r="C14" s="30" t="s">
        <v>73</v>
      </c>
      <c r="D14" s="41" t="str">
        <f>"(노)*"&amp;H14*100&amp;"%"</f>
        <v>(노)*3.8%</v>
      </c>
      <c r="E14" s="32">
        <f>ROUNDDOWN((SUMIF($G$6:$G$32,"B",$E$6:$E$32))*J14,0)</f>
        <v>0</v>
      </c>
      <c r="F14" s="31"/>
      <c r="G14" s="28" t="s">
        <v>74</v>
      </c>
      <c r="H14" s="42">
        <v>3.7999999999999999E-2</v>
      </c>
      <c r="I14" s="29">
        <f>ROUNDDOWN((SUMIF($G$6:$G$32,"B",$I$6:$I$32))*H14,0)</f>
        <v>0</v>
      </c>
      <c r="J14" s="42">
        <f>H14</f>
        <v>3.7999999999999999E-2</v>
      </c>
    </row>
    <row r="15" spans="1:10" ht="26.1" customHeight="1">
      <c r="A15" s="123"/>
      <c r="B15" s="123"/>
      <c r="C15" s="30" t="s">
        <v>75</v>
      </c>
      <c r="D15" s="41" t="str">
        <f>"(노)*"&amp;H15*100&amp;"%"</f>
        <v>(노)*0.87%</v>
      </c>
      <c r="E15" s="32">
        <f>ROUNDDOWN((SUMIF($G$6:$G$32,"B",$E$6:$E$32))*J15,0)</f>
        <v>0</v>
      </c>
      <c r="F15" s="31"/>
      <c r="G15" s="28" t="s">
        <v>76</v>
      </c>
      <c r="H15" s="42">
        <v>8.6999999999999994E-3</v>
      </c>
      <c r="I15" s="29">
        <f>ROUNDDOWN((SUMIF($G$6:$G$32,"B",$I$6:$I$32))*H15,0)</f>
        <v>0</v>
      </c>
      <c r="J15" s="42">
        <f>H15</f>
        <v>8.6999999999999994E-3</v>
      </c>
    </row>
    <row r="16" spans="1:10" ht="26.1" customHeight="1">
      <c r="A16" s="123"/>
      <c r="B16" s="123"/>
      <c r="C16" s="30" t="s">
        <v>77</v>
      </c>
      <c r="D16" s="43" t="s">
        <v>41</v>
      </c>
      <c r="E16" s="47">
        <v>0</v>
      </c>
      <c r="F16" s="44" t="s">
        <v>78</v>
      </c>
      <c r="G16" s="28" t="s">
        <v>79</v>
      </c>
      <c r="I16" s="29">
        <f>ROUNDDOWN((SUMIF($G$6:$G$32,"B1",$I$6:$I$32))*H16,0)</f>
        <v>0</v>
      </c>
    </row>
    <row r="17" spans="1:10" ht="26.1" customHeight="1">
      <c r="A17" s="123"/>
      <c r="B17" s="123"/>
      <c r="C17" s="30" t="s">
        <v>80</v>
      </c>
      <c r="D17" s="43" t="s">
        <v>42</v>
      </c>
      <c r="E17" s="47">
        <v>0</v>
      </c>
      <c r="F17" s="44" t="s">
        <v>78</v>
      </c>
      <c r="G17" s="28" t="s">
        <v>81</v>
      </c>
      <c r="I17" s="29">
        <f>ROUNDDOWN((SUMIF($G$6:$G$32,"B1",$I$6:$I$32))*H17,0)</f>
        <v>0</v>
      </c>
    </row>
    <row r="18" spans="1:10" ht="26.1" customHeight="1">
      <c r="A18" s="123"/>
      <c r="B18" s="123"/>
      <c r="C18" s="30" t="s">
        <v>82</v>
      </c>
      <c r="D18" s="43" t="s">
        <v>43</v>
      </c>
      <c r="E18" s="47">
        <f>ROUNDDOWN(E16*6.55/100,0)</f>
        <v>0</v>
      </c>
      <c r="F18" s="44" t="s">
        <v>78</v>
      </c>
      <c r="G18" s="28" t="s">
        <v>83</v>
      </c>
      <c r="I18" s="29">
        <f>ROUNDDOWN((SUMIF($G$6:$G$32,"C12",$I$6:$I$32))*H18,0)</f>
        <v>0</v>
      </c>
    </row>
    <row r="19" spans="1:10" ht="26.1" customHeight="1">
      <c r="A19" s="123"/>
      <c r="B19" s="123"/>
      <c r="C19" s="30" t="s">
        <v>84</v>
      </c>
      <c r="D19" s="43" t="s">
        <v>242</v>
      </c>
      <c r="E19" s="47">
        <f>ROUNDDOWN(E10*0/100,0)</f>
        <v>0</v>
      </c>
      <c r="F19" s="44" t="s">
        <v>85</v>
      </c>
      <c r="G19" s="28" t="s">
        <v>86</v>
      </c>
      <c r="I19" s="29">
        <f>ROUNDDOWN((SUMIF($G$6:$G$32,"B1",$I$6:$I$32))*H19,0)</f>
        <v>0</v>
      </c>
    </row>
    <row r="20" spans="1:10" ht="26.1" customHeight="1">
      <c r="A20" s="123"/>
      <c r="B20" s="123"/>
      <c r="C20" s="30" t="s">
        <v>87</v>
      </c>
      <c r="D20" s="41" t="str">
        <f>"(재+직.노)*"&amp;H20*100&amp;"%"</f>
        <v>(재+직.노)*2.93%</v>
      </c>
      <c r="E20" s="32">
        <f>ROUNDDOWN((SUMIF($G$6:$G$32,"A",$E$6:$E$32)+SUMIF($G$6:$G$32,"B1",$E$6:$E$32))*J20,0)</f>
        <v>0</v>
      </c>
      <c r="F20" s="31"/>
      <c r="G20" s="28" t="s">
        <v>88</v>
      </c>
      <c r="H20" s="42">
        <v>2.93E-2</v>
      </c>
      <c r="I20" s="29">
        <f>ROUNDDOWN((SUMIF($G$6:$G$32,"A",$I$6:$I$32)+SUMIF($G$6:$G$32,"B1",$I$6:$I$32))*H20,0)</f>
        <v>0</v>
      </c>
      <c r="J20" s="42">
        <f>H20</f>
        <v>2.93E-2</v>
      </c>
    </row>
    <row r="21" spans="1:10" ht="26.1" customHeight="1">
      <c r="A21" s="123"/>
      <c r="B21" s="123"/>
      <c r="C21" s="30" t="s">
        <v>89</v>
      </c>
      <c r="D21" s="41" t="str">
        <f>"(재+노)*"&amp;H21*100&amp;"%"</f>
        <v>(재+노)*3.03%</v>
      </c>
      <c r="E21" s="32">
        <f>ROUNDDOWN((SUMIF($G$6:$G$32,"A",$E$6:$E$32)+SUMIF($G$6:$G$32,"B",$E$6:$E$32))*J21,0)</f>
        <v>0</v>
      </c>
      <c r="F21" s="31"/>
      <c r="G21" s="28" t="s">
        <v>90</v>
      </c>
      <c r="H21" s="40">
        <v>3.0300000000000001E-2</v>
      </c>
      <c r="I21" s="29">
        <f>ROUNDDOWN((SUMIF($G$6:$G$32,"A",$I$6:$I$32)+SUMIF($G$6:$G$32,"B",$I$6:$I$32))*H21,0)</f>
        <v>0</v>
      </c>
      <c r="J21" s="40">
        <f>H21</f>
        <v>3.0300000000000001E-2</v>
      </c>
    </row>
    <row r="22" spans="1:10" ht="26.1" customHeight="1">
      <c r="A22" s="123"/>
      <c r="B22" s="123"/>
      <c r="C22" s="30" t="s">
        <v>91</v>
      </c>
      <c r="D22" s="41" t="str">
        <f>"(재+직.노+기.경)*"&amp;H22*100&amp;"%"</f>
        <v>(재+직.노+기.경)*0.3%</v>
      </c>
      <c r="E22" s="32">
        <f>ROUNDDOWN((SUMIF($G$6:$G$32,"A",$E$6:$E$32)+SUMIF($G$6:$G$32,"B1",$E$6:$E$32)+SUMIF($G$6:$G$32,"C4",$E$6:$E$32))*J22,0)</f>
        <v>0</v>
      </c>
      <c r="F22" s="31"/>
      <c r="G22" s="28" t="s">
        <v>92</v>
      </c>
      <c r="H22" s="42">
        <v>3.0000000000000001E-3</v>
      </c>
      <c r="I22" s="29">
        <f>ROUNDDOWN((SUMIF($G$6:$G$32,"A",$I$6:$I$32)+SUMIF($G$6:$G$32,"B1",$I$6:$I$32)+SUMIF($G$6:$G$32,"C4",$I$6:$I$32))*H22,0)</f>
        <v>0</v>
      </c>
      <c r="J22" s="42">
        <f>H22</f>
        <v>3.0000000000000001E-3</v>
      </c>
    </row>
    <row r="23" spans="1:10" ht="26.1" customHeight="1">
      <c r="A23" s="123"/>
      <c r="B23" s="123"/>
      <c r="C23" s="33" t="s">
        <v>93</v>
      </c>
      <c r="D23" s="34" t="s">
        <v>19</v>
      </c>
      <c r="E23" s="35">
        <f>ROUNDDOWN((SUMIF($G$6:$G$32,"A",$E$6:$E$32)+SUMIF($G$6:$G$32,"B1",$E$6:$E$32)+SUMIF($G$6:$G$32,"C4",$E$6:$E$32))*J23,0)</f>
        <v>0</v>
      </c>
      <c r="F23" s="34" t="s">
        <v>19</v>
      </c>
      <c r="G23" s="28" t="s">
        <v>94</v>
      </c>
      <c r="I23" s="29">
        <f>ROUNDDOWN((SUMIF($G$6:$G$32,"A",$I$6:$I$32)+SUMIF($G$6:$G$32,"B1",$I$6:$I$32)+SUMIF($G$6:$G$32,"C4",$I$6:$I$32))*H23,0)</f>
        <v>0</v>
      </c>
    </row>
    <row r="24" spans="1:10" ht="26.1" customHeight="1">
      <c r="A24" s="123"/>
      <c r="B24" s="124"/>
      <c r="C24" s="36" t="s">
        <v>70</v>
      </c>
      <c r="D24" s="37" t="s">
        <v>19</v>
      </c>
      <c r="E24" s="38">
        <f>SUM(E13:E23)</f>
        <v>0</v>
      </c>
      <c r="F24" s="37" t="s">
        <v>19</v>
      </c>
      <c r="G24" s="28" t="s">
        <v>31</v>
      </c>
      <c r="I24" s="29">
        <f>E24</f>
        <v>0</v>
      </c>
    </row>
    <row r="25" spans="1:10" ht="26.1" customHeight="1">
      <c r="A25" s="124"/>
      <c r="B25" s="109" t="s">
        <v>95</v>
      </c>
      <c r="C25" s="111"/>
      <c r="D25" s="37" t="s">
        <v>19</v>
      </c>
      <c r="E25" s="38">
        <f>SUMIF($G$6:$G$32,"A",$E$6:$E$32)+SUMIF($G$6:$G$32,"B",$E$6:$E$32)+SUMIF($G$6:$G$32,"C",$E$6:$E$32)</f>
        <v>0</v>
      </c>
      <c r="F25" s="37" t="s">
        <v>19</v>
      </c>
      <c r="G25" s="28" t="s">
        <v>96</v>
      </c>
      <c r="I25" s="29">
        <f>E25</f>
        <v>0</v>
      </c>
    </row>
    <row r="26" spans="1:10" ht="26.1" customHeight="1">
      <c r="A26" s="109" t="s">
        <v>97</v>
      </c>
      <c r="B26" s="110"/>
      <c r="C26" s="111"/>
      <c r="D26" s="45" t="str">
        <f>"(재+노+경)*"&amp;H26*100&amp;"%"</f>
        <v>(재+노+경)*6%</v>
      </c>
      <c r="E26" s="38">
        <f>ROUNDDOWN((SUMIF($G$6:$G$32,"A",$E$6:$E$32)+SUMIF($G$6:$G$32,"B",$E$6:$E$32)+SUMIF($G$6:$G$32,"C",$E$6:$E$32))*J26,0)</f>
        <v>0</v>
      </c>
      <c r="F26" s="37" t="s">
        <v>19</v>
      </c>
      <c r="G26" s="28" t="s">
        <v>98</v>
      </c>
      <c r="H26" s="40">
        <v>0.06</v>
      </c>
      <c r="I26" s="29">
        <f>ROUNDDOWN((SUMIF($G$6:$G$32,"A",$I$6:$I$32)+SUMIF($G$6:$G$32,"B",$I$6:$I$32)+SUMIF($G$6:$G$32,"C",$I$6:$I$32))*H26,0)</f>
        <v>0</v>
      </c>
      <c r="J26" s="40">
        <f>H26</f>
        <v>0.06</v>
      </c>
    </row>
    <row r="27" spans="1:10" ht="26.1" customHeight="1">
      <c r="A27" s="109" t="s">
        <v>99</v>
      </c>
      <c r="B27" s="110"/>
      <c r="C27" s="111"/>
      <c r="D27" s="45" t="str">
        <f>"(노+경+일)*"&amp;H27*100&amp;"%"</f>
        <v>(노+경+일)*10.51%</v>
      </c>
      <c r="E27" s="38">
        <f>ROUNDDOWN((E12+E24+E26)*J27,0)</f>
        <v>0</v>
      </c>
      <c r="F27" s="37"/>
      <c r="G27" s="28" t="s">
        <v>100</v>
      </c>
      <c r="H27" s="40">
        <v>0.1051</v>
      </c>
      <c r="I27" s="29">
        <f>ROUND((SUMIF($G$6:$G$32,"B",$I$6:$I$32)+SUMIF($G$6:$G$32,"C",$I$6:$I$32)+SUMIF($G$6:$G$32,"D",$I$6:$I$32))*H27, 0)+K27</f>
        <v>0</v>
      </c>
      <c r="J27" s="40">
        <f>H27</f>
        <v>0.1051</v>
      </c>
    </row>
    <row r="28" spans="1:10" ht="26.1" customHeight="1">
      <c r="A28" s="109" t="s">
        <v>101</v>
      </c>
      <c r="B28" s="110"/>
      <c r="C28" s="111"/>
      <c r="D28" s="37" t="s">
        <v>19</v>
      </c>
      <c r="E28" s="38">
        <f>집계표!L17</f>
        <v>0</v>
      </c>
      <c r="F28" s="37" t="s">
        <v>19</v>
      </c>
      <c r="G28" s="28" t="s">
        <v>29</v>
      </c>
      <c r="I28" s="29">
        <f>E28</f>
        <v>0</v>
      </c>
    </row>
    <row r="29" spans="1:10" ht="26.1" customHeight="1">
      <c r="A29" s="109" t="s">
        <v>102</v>
      </c>
      <c r="B29" s="110"/>
      <c r="C29" s="111"/>
      <c r="D29" s="37" t="s">
        <v>19</v>
      </c>
      <c r="E29" s="38">
        <f>E25+E26+E27+E28</f>
        <v>0</v>
      </c>
      <c r="F29" s="37" t="s">
        <v>19</v>
      </c>
      <c r="G29" s="28" t="s">
        <v>56</v>
      </c>
      <c r="I29" s="29">
        <f>SUM(I25:I28)</f>
        <v>0</v>
      </c>
    </row>
    <row r="30" spans="1:10" ht="26.1" customHeight="1">
      <c r="A30" s="109" t="s">
        <v>103</v>
      </c>
      <c r="B30" s="110"/>
      <c r="C30" s="111"/>
      <c r="D30" s="45" t="str">
        <f>"(총원가)*"&amp;H30*100&amp;"%"</f>
        <v>(총원가)*10%</v>
      </c>
      <c r="E30" s="38">
        <f>E29*0.1</f>
        <v>0</v>
      </c>
      <c r="F30" s="37" t="s">
        <v>19</v>
      </c>
      <c r="G30" s="28" t="s">
        <v>104</v>
      </c>
      <c r="H30" s="40">
        <v>0.1</v>
      </c>
      <c r="I30" s="29">
        <f>ROUNDDOWN((SUMIF($G$6:$G$32,"F",$I$6:$I$32))*H30,0)</f>
        <v>0</v>
      </c>
      <c r="J30" s="40">
        <f>H30</f>
        <v>0.1</v>
      </c>
    </row>
    <row r="31" spans="1:10" ht="26.1" customHeight="1">
      <c r="A31" s="109" t="s">
        <v>105</v>
      </c>
      <c r="B31" s="110"/>
      <c r="C31" s="111"/>
      <c r="D31" s="37" t="s">
        <v>19</v>
      </c>
      <c r="E31" s="38">
        <f>INT(I31/1000)*1000</f>
        <v>0</v>
      </c>
      <c r="F31" s="45" t="s">
        <v>106</v>
      </c>
      <c r="G31" s="28" t="s">
        <v>107</v>
      </c>
      <c r="I31" s="29">
        <f>ROUNDDOWN(SUMIF($G$6:$G$32,"F",$I$6:$I$32)+SUMIF($G$6:$G$32,"H",$I$6:$I$32),0)</f>
        <v>0</v>
      </c>
    </row>
    <row r="32" spans="1:10" ht="15.6" customHeight="1">
      <c r="A32" s="24"/>
      <c r="B32" s="24"/>
      <c r="C32" s="24"/>
      <c r="D32" s="50"/>
      <c r="E32" s="50"/>
      <c r="F32" s="50"/>
    </row>
  </sheetData>
  <mergeCells count="17">
    <mergeCell ref="A26:C26"/>
    <mergeCell ref="A1:F1"/>
    <mergeCell ref="A3:F3"/>
    <mergeCell ref="A4:C5"/>
    <mergeCell ref="D4:D5"/>
    <mergeCell ref="E4:E5"/>
    <mergeCell ref="F4:F5"/>
    <mergeCell ref="A6:A25"/>
    <mergeCell ref="B6:B9"/>
    <mergeCell ref="B10:B12"/>
    <mergeCell ref="B13:B24"/>
    <mergeCell ref="B25:C25"/>
    <mergeCell ref="A27:C27"/>
    <mergeCell ref="A28:C28"/>
    <mergeCell ref="A29:C29"/>
    <mergeCell ref="A30:C30"/>
    <mergeCell ref="A31:C31"/>
  </mergeCells>
  <phoneticPr fontId="1" type="noConversion"/>
  <pageMargins left="0.59" right="0" top="0.55000000000000004" bottom="0.39370078740157477" header="0" footer="0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T18"/>
  <sheetViews>
    <sheetView zoomScale="85" zoomScaleNormal="85" workbookViewId="0">
      <selection activeCell="F10" sqref="F10"/>
    </sheetView>
  </sheetViews>
  <sheetFormatPr defaultRowHeight="16.5"/>
  <cols>
    <col min="1" max="1" width="40.625" style="1" customWidth="1"/>
    <col min="2" max="2" width="20.625" style="1" customWidth="1"/>
    <col min="3" max="4" width="4.625" style="49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36.75" customHeight="1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20" ht="39.7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</row>
    <row r="3" spans="1:20" ht="35.1" customHeight="1">
      <c r="A3" s="126" t="s">
        <v>1</v>
      </c>
      <c r="B3" s="126" t="s">
        <v>2</v>
      </c>
      <c r="C3" s="126" t="s">
        <v>3</v>
      </c>
      <c r="D3" s="126" t="s">
        <v>4</v>
      </c>
      <c r="E3" s="126" t="s">
        <v>5</v>
      </c>
      <c r="F3" s="126"/>
      <c r="G3" s="126" t="s">
        <v>8</v>
      </c>
      <c r="H3" s="126"/>
      <c r="I3" s="126" t="s">
        <v>9</v>
      </c>
      <c r="J3" s="126"/>
      <c r="K3" s="126" t="s">
        <v>10</v>
      </c>
      <c r="L3" s="126"/>
      <c r="M3" s="126" t="s">
        <v>11</v>
      </c>
      <c r="N3" s="125" t="s">
        <v>12</v>
      </c>
      <c r="O3" s="125" t="s">
        <v>13</v>
      </c>
      <c r="P3" s="125" t="s">
        <v>14</v>
      </c>
      <c r="Q3" s="125" t="s">
        <v>15</v>
      </c>
      <c r="R3" s="125" t="s">
        <v>16</v>
      </c>
      <c r="S3" s="125" t="s">
        <v>17</v>
      </c>
      <c r="T3" s="125" t="s">
        <v>18</v>
      </c>
    </row>
    <row r="4" spans="1:20" ht="35.1" customHeight="1">
      <c r="A4" s="127"/>
      <c r="B4" s="127"/>
      <c r="C4" s="127"/>
      <c r="D4" s="127"/>
      <c r="E4" s="51" t="s">
        <v>6</v>
      </c>
      <c r="F4" s="51" t="s">
        <v>7</v>
      </c>
      <c r="G4" s="51" t="s">
        <v>6</v>
      </c>
      <c r="H4" s="51" t="s">
        <v>7</v>
      </c>
      <c r="I4" s="51" t="s">
        <v>6</v>
      </c>
      <c r="J4" s="51" t="s">
        <v>7</v>
      </c>
      <c r="K4" s="51" t="s">
        <v>6</v>
      </c>
      <c r="L4" s="51" t="s">
        <v>7</v>
      </c>
      <c r="M4" s="127"/>
      <c r="N4" s="125"/>
      <c r="O4" s="125"/>
      <c r="P4" s="125"/>
      <c r="Q4" s="125"/>
      <c r="R4" s="125"/>
      <c r="S4" s="125"/>
      <c r="T4" s="125"/>
    </row>
    <row r="5" spans="1:20" s="3" customFormat="1" ht="35.1" customHeight="1">
      <c r="A5" s="7" t="str">
        <f>물량내역서!A4</f>
        <v>1. 서울송파우체국</v>
      </c>
      <c r="B5" s="9"/>
      <c r="C5" s="9"/>
      <c r="D5" s="9"/>
      <c r="E5" s="9"/>
      <c r="F5" s="10">
        <f>SUM(F6:F8)</f>
        <v>0</v>
      </c>
      <c r="G5" s="9"/>
      <c r="H5" s="10">
        <f>SUM(H6:H8)</f>
        <v>0</v>
      </c>
      <c r="I5" s="9"/>
      <c r="J5" s="10">
        <f>SUM(J6:J8)</f>
        <v>0</v>
      </c>
      <c r="K5" s="9"/>
      <c r="L5" s="11">
        <f t="shared" ref="L5:L8" si="0">F5+H5+J5</f>
        <v>0</v>
      </c>
      <c r="M5" s="9"/>
      <c r="N5" s="54"/>
      <c r="O5" s="54"/>
      <c r="P5" s="54"/>
      <c r="Q5" s="54"/>
      <c r="R5" s="54"/>
      <c r="S5" s="54"/>
      <c r="T5" s="54"/>
    </row>
    <row r="6" spans="1:20" s="3" customFormat="1" ht="35.1" customHeight="1">
      <c r="A6" s="52" t="str">
        <f>물량내역서!A5</f>
        <v xml:space="preserve">    01  가 설 공 사</v>
      </c>
      <c r="B6" s="53" t="s">
        <v>19</v>
      </c>
      <c r="C6" s="4" t="s">
        <v>53</v>
      </c>
      <c r="D6" s="4">
        <v>1</v>
      </c>
      <c r="E6" s="8"/>
      <c r="F6" s="8">
        <f>물량내역서!F8</f>
        <v>0</v>
      </c>
      <c r="G6" s="8"/>
      <c r="H6" s="8">
        <f>물량내역서!H8</f>
        <v>0</v>
      </c>
      <c r="I6" s="8"/>
      <c r="J6" s="8">
        <f>물량내역서!J8</f>
        <v>0</v>
      </c>
      <c r="K6" s="8">
        <f t="shared" ref="K6:K17" si="1">E6+G6+I6</f>
        <v>0</v>
      </c>
      <c r="L6" s="8">
        <f t="shared" si="0"/>
        <v>0</v>
      </c>
      <c r="M6" s="53" t="s">
        <v>19</v>
      </c>
      <c r="N6" s="2" t="s">
        <v>21</v>
      </c>
      <c r="O6" s="2" t="s">
        <v>19</v>
      </c>
      <c r="P6" s="2" t="s">
        <v>20</v>
      </c>
      <c r="Q6" s="2" t="s">
        <v>19</v>
      </c>
      <c r="R6" s="12">
        <v>3</v>
      </c>
      <c r="S6" s="2" t="s">
        <v>19</v>
      </c>
      <c r="T6" s="13"/>
    </row>
    <row r="7" spans="1:20" s="3" customFormat="1" ht="35.1" customHeight="1">
      <c r="A7" s="52" t="str">
        <f>물량내역서!A10</f>
        <v xml:space="preserve">    02  외부화단 공사</v>
      </c>
      <c r="B7" s="53" t="s">
        <v>19</v>
      </c>
      <c r="C7" s="4" t="s">
        <v>53</v>
      </c>
      <c r="D7" s="4">
        <v>1</v>
      </c>
      <c r="E7" s="8"/>
      <c r="F7" s="8">
        <f>물량내역서!F25</f>
        <v>0</v>
      </c>
      <c r="G7" s="8"/>
      <c r="H7" s="8">
        <f>물량내역서!H25</f>
        <v>0</v>
      </c>
      <c r="I7" s="8"/>
      <c r="J7" s="8">
        <f>물량내역서!J25</f>
        <v>0</v>
      </c>
      <c r="K7" s="8">
        <f t="shared" si="1"/>
        <v>0</v>
      </c>
      <c r="L7" s="8">
        <f t="shared" si="0"/>
        <v>0</v>
      </c>
      <c r="M7" s="53" t="s">
        <v>19</v>
      </c>
      <c r="N7" s="2" t="s">
        <v>26</v>
      </c>
      <c r="O7" s="2" t="s">
        <v>19</v>
      </c>
      <c r="P7" s="2" t="s">
        <v>20</v>
      </c>
      <c r="Q7" s="2" t="s">
        <v>19</v>
      </c>
      <c r="R7" s="12">
        <v>3</v>
      </c>
      <c r="S7" s="2" t="s">
        <v>19</v>
      </c>
      <c r="T7" s="13"/>
    </row>
    <row r="8" spans="1:20" s="3" customFormat="1" ht="35.1" customHeight="1">
      <c r="A8" s="52" t="str">
        <f>물량내역서!A27</f>
        <v xml:space="preserve">    03  본건물공사</v>
      </c>
      <c r="B8" s="53" t="s">
        <v>19</v>
      </c>
      <c r="C8" s="4" t="s">
        <v>53</v>
      </c>
      <c r="D8" s="4">
        <v>1</v>
      </c>
      <c r="E8" s="8"/>
      <c r="F8" s="8">
        <f>물량내역서!F34</f>
        <v>0</v>
      </c>
      <c r="G8" s="8"/>
      <c r="H8" s="8">
        <f>물량내역서!H34</f>
        <v>0</v>
      </c>
      <c r="I8" s="8"/>
      <c r="J8" s="8">
        <f>물량내역서!J34</f>
        <v>0</v>
      </c>
      <c r="K8" s="8">
        <f t="shared" si="1"/>
        <v>0</v>
      </c>
      <c r="L8" s="8">
        <f t="shared" si="0"/>
        <v>0</v>
      </c>
      <c r="M8" s="53" t="s">
        <v>19</v>
      </c>
      <c r="N8" s="2" t="s">
        <v>27</v>
      </c>
      <c r="O8" s="2" t="s">
        <v>19</v>
      </c>
      <c r="P8" s="2" t="s">
        <v>20</v>
      </c>
      <c r="Q8" s="2" t="s">
        <v>19</v>
      </c>
      <c r="R8" s="12">
        <v>3</v>
      </c>
      <c r="S8" s="2" t="s">
        <v>19</v>
      </c>
      <c r="T8" s="13"/>
    </row>
    <row r="9" spans="1:20" s="3" customFormat="1" ht="35.1" customHeight="1">
      <c r="A9" s="52"/>
      <c r="B9" s="53"/>
      <c r="C9" s="4"/>
      <c r="D9" s="4"/>
      <c r="E9" s="8"/>
      <c r="F9" s="8"/>
      <c r="G9" s="8"/>
      <c r="H9" s="8"/>
      <c r="I9" s="8"/>
      <c r="J9" s="8"/>
      <c r="K9" s="8"/>
      <c r="L9" s="8"/>
      <c r="M9" s="53"/>
      <c r="N9" s="2"/>
      <c r="O9" s="2"/>
      <c r="P9" s="2"/>
      <c r="Q9" s="2"/>
      <c r="R9" s="12"/>
      <c r="S9" s="2"/>
      <c r="T9" s="13"/>
    </row>
    <row r="10" spans="1:20" s="3" customFormat="1" ht="35.1" customHeight="1">
      <c r="A10" s="7" t="str">
        <f>물량내역서!A38</f>
        <v>2. 잠실2동우체국</v>
      </c>
      <c r="B10" s="9"/>
      <c r="C10" s="9"/>
      <c r="D10" s="9"/>
      <c r="E10" s="9"/>
      <c r="F10" s="10">
        <f>SUM(F11:F13)</f>
        <v>0</v>
      </c>
      <c r="G10" s="9"/>
      <c r="H10" s="10">
        <f>SUM(H11:H13)</f>
        <v>0</v>
      </c>
      <c r="I10" s="9"/>
      <c r="J10" s="10">
        <f>SUM(J11:J13)</f>
        <v>0</v>
      </c>
      <c r="K10" s="9"/>
      <c r="L10" s="11">
        <f t="shared" ref="L10:L13" si="2">F10+H10+J10</f>
        <v>0</v>
      </c>
      <c r="M10" s="9"/>
      <c r="N10" s="54"/>
      <c r="O10" s="54"/>
      <c r="P10" s="54"/>
      <c r="Q10" s="54"/>
      <c r="R10" s="54"/>
      <c r="S10" s="54"/>
      <c r="T10" s="54"/>
    </row>
    <row r="11" spans="1:20" s="3" customFormat="1" ht="35.1" customHeight="1">
      <c r="A11" s="52" t="str">
        <f>물량내역서!A40</f>
        <v xml:space="preserve">    01  내부공사</v>
      </c>
      <c r="B11" s="53" t="s">
        <v>19</v>
      </c>
      <c r="C11" s="4" t="s">
        <v>53</v>
      </c>
      <c r="D11" s="4">
        <v>1</v>
      </c>
      <c r="E11" s="8"/>
      <c r="F11" s="8">
        <f>물량내역서!F58</f>
        <v>0</v>
      </c>
      <c r="G11" s="8"/>
      <c r="H11" s="8">
        <f>물량내역서!H58</f>
        <v>0</v>
      </c>
      <c r="I11" s="8"/>
      <c r="J11" s="8">
        <f>물량내역서!J58</f>
        <v>0</v>
      </c>
      <c r="K11" s="8">
        <f t="shared" ref="K11:K13" si="3">E11+G11+I11</f>
        <v>0</v>
      </c>
      <c r="L11" s="8">
        <f t="shared" si="2"/>
        <v>0</v>
      </c>
      <c r="M11" s="53" t="s">
        <v>19</v>
      </c>
      <c r="N11" s="2" t="s">
        <v>21</v>
      </c>
      <c r="O11" s="2" t="s">
        <v>19</v>
      </c>
      <c r="P11" s="2" t="s">
        <v>20</v>
      </c>
      <c r="Q11" s="2" t="s">
        <v>19</v>
      </c>
      <c r="R11" s="12">
        <v>3</v>
      </c>
      <c r="S11" s="2" t="s">
        <v>19</v>
      </c>
      <c r="T11" s="13"/>
    </row>
    <row r="12" spans="1:20" s="3" customFormat="1" ht="35.1" customHeight="1">
      <c r="A12" s="52" t="str">
        <f>물량내역서!A59</f>
        <v xml:space="preserve">    02 365부스 설치공사</v>
      </c>
      <c r="B12" s="53" t="s">
        <v>19</v>
      </c>
      <c r="C12" s="4" t="s">
        <v>53</v>
      </c>
      <c r="D12" s="4">
        <v>1</v>
      </c>
      <c r="E12" s="8"/>
      <c r="F12" s="8">
        <f>물량내역서!F88</f>
        <v>0</v>
      </c>
      <c r="G12" s="8"/>
      <c r="H12" s="8">
        <f>물량내역서!H88</f>
        <v>0</v>
      </c>
      <c r="I12" s="8"/>
      <c r="J12" s="8">
        <f>물량내역서!J88</f>
        <v>0</v>
      </c>
      <c r="K12" s="8">
        <f t="shared" si="3"/>
        <v>0</v>
      </c>
      <c r="L12" s="8">
        <f t="shared" si="2"/>
        <v>0</v>
      </c>
      <c r="M12" s="53" t="s">
        <v>19</v>
      </c>
      <c r="N12" s="2" t="s">
        <v>26</v>
      </c>
      <c r="O12" s="2" t="s">
        <v>19</v>
      </c>
      <c r="P12" s="2" t="s">
        <v>20</v>
      </c>
      <c r="Q12" s="2" t="s">
        <v>19</v>
      </c>
      <c r="R12" s="12">
        <v>3</v>
      </c>
      <c r="S12" s="2" t="s">
        <v>19</v>
      </c>
      <c r="T12" s="13"/>
    </row>
    <row r="13" spans="1:20" s="3" customFormat="1" ht="35.1" customHeight="1">
      <c r="A13" s="52" t="str">
        <f>물량내역서!A90</f>
        <v xml:space="preserve">    03  기 타 공 사</v>
      </c>
      <c r="B13" s="53" t="s">
        <v>19</v>
      </c>
      <c r="C13" s="4" t="s">
        <v>53</v>
      </c>
      <c r="D13" s="4">
        <v>1</v>
      </c>
      <c r="E13" s="8"/>
      <c r="F13" s="8">
        <f>물량내역서!F100</f>
        <v>0</v>
      </c>
      <c r="G13" s="8"/>
      <c r="H13" s="8">
        <f>물량내역서!H100</f>
        <v>0</v>
      </c>
      <c r="I13" s="8"/>
      <c r="J13" s="8">
        <f>물량내역서!J100</f>
        <v>0</v>
      </c>
      <c r="K13" s="8">
        <f t="shared" si="3"/>
        <v>0</v>
      </c>
      <c r="L13" s="8">
        <f t="shared" si="2"/>
        <v>0</v>
      </c>
      <c r="M13" s="53" t="s">
        <v>19</v>
      </c>
      <c r="N13" s="2" t="s">
        <v>27</v>
      </c>
      <c r="O13" s="2" t="s">
        <v>19</v>
      </c>
      <c r="P13" s="2" t="s">
        <v>20</v>
      </c>
      <c r="Q13" s="2" t="s">
        <v>19</v>
      </c>
      <c r="R13" s="12">
        <v>3</v>
      </c>
      <c r="S13" s="2" t="s">
        <v>19</v>
      </c>
      <c r="T13" s="13"/>
    </row>
    <row r="14" spans="1:20" s="3" customFormat="1" ht="35.1" customHeight="1">
      <c r="A14" s="52"/>
      <c r="B14" s="53"/>
      <c r="C14" s="4"/>
      <c r="D14" s="4"/>
      <c r="E14" s="8"/>
      <c r="F14" s="8"/>
      <c r="G14" s="8"/>
      <c r="H14" s="8"/>
      <c r="I14" s="8"/>
      <c r="J14" s="8"/>
      <c r="K14" s="8"/>
      <c r="L14" s="8"/>
      <c r="M14" s="53"/>
      <c r="N14" s="2"/>
      <c r="O14" s="2"/>
      <c r="P14" s="2"/>
      <c r="Q14" s="2"/>
      <c r="R14" s="12"/>
      <c r="S14" s="2"/>
      <c r="T14" s="13"/>
    </row>
    <row r="15" spans="1:20" s="86" customFormat="1" ht="35.1" customHeight="1">
      <c r="A15" s="81" t="s">
        <v>254</v>
      </c>
      <c r="B15" s="82"/>
      <c r="C15" s="81"/>
      <c r="D15" s="81"/>
      <c r="E15" s="11"/>
      <c r="F15" s="11">
        <f>F5+F10</f>
        <v>0</v>
      </c>
      <c r="G15" s="11"/>
      <c r="H15" s="11">
        <f>H5+H10</f>
        <v>0</v>
      </c>
      <c r="I15" s="11"/>
      <c r="J15" s="11">
        <f>J5+J10</f>
        <v>0</v>
      </c>
      <c r="K15" s="11"/>
      <c r="L15" s="11">
        <f>F15+H15+J15</f>
        <v>0</v>
      </c>
      <c r="M15" s="82"/>
      <c r="N15" s="83"/>
      <c r="O15" s="83"/>
      <c r="P15" s="83"/>
      <c r="Q15" s="83"/>
      <c r="R15" s="84"/>
      <c r="S15" s="83"/>
      <c r="T15" s="85"/>
    </row>
    <row r="16" spans="1:20" s="3" customFormat="1" ht="35.1" customHeight="1">
      <c r="A16" s="52"/>
      <c r="B16" s="53"/>
      <c r="C16" s="4"/>
      <c r="D16" s="4"/>
      <c r="E16" s="8"/>
      <c r="F16" s="8"/>
      <c r="G16" s="8"/>
      <c r="H16" s="8"/>
      <c r="I16" s="8"/>
      <c r="J16" s="8"/>
      <c r="K16" s="8"/>
      <c r="L16" s="8"/>
      <c r="M16" s="53"/>
      <c r="N16" s="2"/>
      <c r="O16" s="2"/>
      <c r="P16" s="2"/>
      <c r="Q16" s="2"/>
      <c r="R16" s="12"/>
      <c r="S16" s="2"/>
      <c r="T16" s="13"/>
    </row>
    <row r="17" spans="1:20" s="3" customFormat="1" ht="35.1" customHeight="1">
      <c r="A17" s="52" t="str">
        <f>물량내역서!A104</f>
        <v xml:space="preserve">    3  폐 기 물 공 사</v>
      </c>
      <c r="B17" s="53" t="s">
        <v>19</v>
      </c>
      <c r="C17" s="4" t="s">
        <v>53</v>
      </c>
      <c r="D17" s="4">
        <v>1</v>
      </c>
      <c r="E17" s="8"/>
      <c r="F17" s="8">
        <f>물량내역서!F109</f>
        <v>0</v>
      </c>
      <c r="G17" s="8"/>
      <c r="H17" s="8">
        <f>물량내역서!H109</f>
        <v>0</v>
      </c>
      <c r="I17" s="8"/>
      <c r="J17" s="8">
        <f>물량내역서!J109</f>
        <v>0</v>
      </c>
      <c r="K17" s="8">
        <f t="shared" si="1"/>
        <v>0</v>
      </c>
      <c r="L17" s="8">
        <f>물량내역서!L109</f>
        <v>0</v>
      </c>
      <c r="M17" s="53" t="s">
        <v>19</v>
      </c>
      <c r="N17" s="2" t="s">
        <v>27</v>
      </c>
      <c r="O17" s="2" t="s">
        <v>19</v>
      </c>
      <c r="P17" s="2" t="s">
        <v>20</v>
      </c>
      <c r="Q17" s="2" t="s">
        <v>19</v>
      </c>
      <c r="R17" s="12">
        <v>3</v>
      </c>
      <c r="S17" s="2" t="s">
        <v>19</v>
      </c>
      <c r="T17" s="13"/>
    </row>
    <row r="18" spans="1:20" s="3" customFormat="1" ht="35.1" customHeight="1">
      <c r="A18" s="52"/>
      <c r="B18" s="53"/>
      <c r="C18" s="4"/>
      <c r="D18" s="4"/>
      <c r="E18" s="8"/>
      <c r="F18" s="8"/>
      <c r="G18" s="8"/>
      <c r="H18" s="8"/>
      <c r="I18" s="8"/>
      <c r="J18" s="8"/>
      <c r="K18" s="8"/>
      <c r="L18" s="8"/>
      <c r="M18" s="53"/>
      <c r="N18" s="2"/>
      <c r="O18" s="2"/>
      <c r="P18" s="2"/>
      <c r="Q18" s="2"/>
      <c r="R18" s="12"/>
      <c r="S18" s="2"/>
      <c r="T18" s="1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83" bottom="0.28000000000000003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N110"/>
  <sheetViews>
    <sheetView tabSelected="1" zoomScaleNormal="100" workbookViewId="0">
      <pane ySplit="3" topLeftCell="A4" activePane="bottomLeft" state="frozen"/>
      <selection activeCell="A97" sqref="A97"/>
      <selection pane="bottomLeft" sqref="A1:L1"/>
    </sheetView>
  </sheetViews>
  <sheetFormatPr defaultRowHeight="16.5"/>
  <cols>
    <col min="1" max="1" width="30.625" style="3" customWidth="1"/>
    <col min="2" max="2" width="30.625" style="57" customWidth="1"/>
    <col min="3" max="3" width="4.625" style="6" customWidth="1"/>
    <col min="4" max="4" width="8.625" style="16" customWidth="1"/>
    <col min="5" max="12" width="13.625" style="3" customWidth="1"/>
    <col min="13" max="13" width="12.625" style="3" customWidth="1"/>
    <col min="14" max="16384" width="9" style="3"/>
  </cols>
  <sheetData>
    <row r="1" spans="1:13" ht="26.25" customHeight="1">
      <c r="A1" s="130" t="s">
        <v>260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87"/>
    </row>
    <row r="2" spans="1:13" ht="22.5" customHeight="1">
      <c r="A2" s="88" t="s">
        <v>1</v>
      </c>
      <c r="B2" s="92" t="s">
        <v>2</v>
      </c>
      <c r="C2" s="88" t="s">
        <v>3</v>
      </c>
      <c r="D2" s="89" t="s">
        <v>4</v>
      </c>
      <c r="E2" s="131" t="s">
        <v>5</v>
      </c>
      <c r="F2" s="132"/>
      <c r="G2" s="131" t="s">
        <v>8</v>
      </c>
      <c r="H2" s="132"/>
      <c r="I2" s="131" t="s">
        <v>9</v>
      </c>
      <c r="J2" s="132"/>
      <c r="K2" s="131" t="s">
        <v>10</v>
      </c>
      <c r="L2" s="132"/>
      <c r="M2" s="88" t="s">
        <v>11</v>
      </c>
    </row>
    <row r="3" spans="1:13" ht="22.5" customHeight="1">
      <c r="A3" s="88"/>
      <c r="B3" s="92"/>
      <c r="C3" s="88"/>
      <c r="D3" s="89"/>
      <c r="E3" s="88" t="s">
        <v>6</v>
      </c>
      <c r="F3" s="88" t="s">
        <v>7</v>
      </c>
      <c r="G3" s="88" t="s">
        <v>6</v>
      </c>
      <c r="H3" s="88" t="s">
        <v>7</v>
      </c>
      <c r="I3" s="88" t="s">
        <v>6</v>
      </c>
      <c r="J3" s="88" t="s">
        <v>7</v>
      </c>
      <c r="K3" s="88" t="s">
        <v>6</v>
      </c>
      <c r="L3" s="88" t="s">
        <v>7</v>
      </c>
      <c r="M3" s="88"/>
    </row>
    <row r="4" spans="1:13" ht="22.5" customHeight="1">
      <c r="A4" s="14" t="s">
        <v>213</v>
      </c>
      <c r="B4" s="93"/>
      <c r="C4" s="88"/>
      <c r="D4" s="89"/>
      <c r="E4" s="88"/>
      <c r="F4" s="88"/>
      <c r="G4" s="88"/>
      <c r="H4" s="88"/>
      <c r="I4" s="88"/>
      <c r="J4" s="88"/>
      <c r="K4" s="88"/>
      <c r="L4" s="88"/>
      <c r="M4" s="88"/>
    </row>
    <row r="5" spans="1:13" ht="22.5" customHeight="1">
      <c r="A5" s="102" t="s">
        <v>244</v>
      </c>
      <c r="B5" s="48"/>
      <c r="C5" s="4"/>
      <c r="D5" s="15"/>
      <c r="E5" s="90"/>
      <c r="F5" s="90"/>
      <c r="G5" s="90"/>
      <c r="H5" s="90"/>
      <c r="I5" s="90"/>
      <c r="J5" s="90"/>
      <c r="K5" s="90"/>
      <c r="L5" s="90"/>
      <c r="M5" s="90"/>
    </row>
    <row r="6" spans="1:13" ht="22.5" customHeight="1">
      <c r="A6" s="90" t="s">
        <v>225</v>
      </c>
      <c r="B6" s="48"/>
      <c r="C6" s="4" t="s">
        <v>44</v>
      </c>
      <c r="D6" s="15">
        <v>60</v>
      </c>
      <c r="E6" s="8"/>
      <c r="F6" s="8">
        <v>0</v>
      </c>
      <c r="G6" s="8"/>
      <c r="H6" s="8">
        <v>0</v>
      </c>
      <c r="I6" s="8"/>
      <c r="J6" s="8">
        <v>0</v>
      </c>
      <c r="K6" s="8">
        <v>0</v>
      </c>
      <c r="L6" s="8">
        <v>0</v>
      </c>
      <c r="M6" s="91"/>
    </row>
    <row r="7" spans="1:13" ht="22.5" customHeight="1">
      <c r="A7" s="90" t="s">
        <v>226</v>
      </c>
      <c r="B7" s="48"/>
      <c r="C7" s="4" t="s">
        <v>227</v>
      </c>
      <c r="D7" s="15">
        <v>2</v>
      </c>
      <c r="E7" s="8"/>
      <c r="F7" s="8">
        <v>0</v>
      </c>
      <c r="G7" s="8"/>
      <c r="H7" s="8">
        <v>0</v>
      </c>
      <c r="I7" s="8"/>
      <c r="J7" s="8">
        <v>0</v>
      </c>
      <c r="K7" s="8">
        <v>0</v>
      </c>
      <c r="L7" s="8">
        <v>0</v>
      </c>
      <c r="M7" s="91"/>
    </row>
    <row r="8" spans="1:13" ht="22.5" customHeight="1">
      <c r="A8" s="90" t="s">
        <v>57</v>
      </c>
      <c r="B8" s="48"/>
      <c r="C8" s="4"/>
      <c r="D8" s="15"/>
      <c r="E8" s="90"/>
      <c r="F8" s="8">
        <v>0</v>
      </c>
      <c r="G8" s="90"/>
      <c r="H8" s="8">
        <v>0</v>
      </c>
      <c r="I8" s="90"/>
      <c r="J8" s="8">
        <v>0</v>
      </c>
      <c r="K8" s="90"/>
      <c r="L8" s="8" t="e">
        <v>#REF!</v>
      </c>
      <c r="M8" s="90"/>
    </row>
    <row r="9" spans="1:13" ht="22.5" customHeight="1">
      <c r="A9" s="90"/>
      <c r="B9" s="48"/>
      <c r="C9" s="4"/>
      <c r="D9" s="15"/>
      <c r="E9" s="90"/>
      <c r="F9" s="90"/>
      <c r="G9" s="90"/>
      <c r="H9" s="90"/>
      <c r="I9" s="90"/>
      <c r="J9" s="90"/>
      <c r="K9" s="90"/>
      <c r="L9" s="90"/>
      <c r="M9" s="90"/>
    </row>
    <row r="10" spans="1:13" ht="22.5" customHeight="1">
      <c r="A10" s="91" t="s">
        <v>108</v>
      </c>
      <c r="B10" s="48"/>
      <c r="C10" s="4"/>
      <c r="D10" s="15"/>
      <c r="E10" s="90"/>
      <c r="F10" s="90"/>
      <c r="G10" s="90"/>
      <c r="H10" s="90"/>
      <c r="I10" s="90"/>
      <c r="J10" s="90"/>
      <c r="K10" s="90"/>
      <c r="L10" s="90"/>
      <c r="M10" s="90"/>
    </row>
    <row r="11" spans="1:13" ht="22.5" customHeight="1">
      <c r="A11" s="90" t="s">
        <v>109</v>
      </c>
      <c r="B11" s="48" t="s">
        <v>110</v>
      </c>
      <c r="C11" s="4" t="s">
        <v>111</v>
      </c>
      <c r="D11" s="15">
        <v>33.4</v>
      </c>
      <c r="E11" s="8"/>
      <c r="F11" s="8">
        <v>0</v>
      </c>
      <c r="G11" s="8"/>
      <c r="H11" s="8">
        <v>0</v>
      </c>
      <c r="I11" s="8"/>
      <c r="J11" s="8">
        <v>0</v>
      </c>
      <c r="K11" s="8">
        <v>0</v>
      </c>
      <c r="L11" s="8">
        <v>0</v>
      </c>
      <c r="M11" s="91"/>
    </row>
    <row r="12" spans="1:13" ht="22.5" customHeight="1">
      <c r="A12" s="90" t="s">
        <v>230</v>
      </c>
      <c r="B12" s="48" t="s">
        <v>231</v>
      </c>
      <c r="C12" s="4" t="s">
        <v>232</v>
      </c>
      <c r="D12" s="15">
        <v>3</v>
      </c>
      <c r="E12" s="8"/>
      <c r="F12" s="8">
        <v>0</v>
      </c>
      <c r="G12" s="8"/>
      <c r="H12" s="8">
        <v>0</v>
      </c>
      <c r="I12" s="8"/>
      <c r="J12" s="8">
        <v>0</v>
      </c>
      <c r="K12" s="8">
        <v>0</v>
      </c>
      <c r="L12" s="8">
        <v>0</v>
      </c>
      <c r="M12" s="91"/>
    </row>
    <row r="13" spans="1:13" ht="22.5" customHeight="1">
      <c r="A13" s="90" t="s">
        <v>113</v>
      </c>
      <c r="B13" s="48" t="s">
        <v>110</v>
      </c>
      <c r="C13" s="4" t="s">
        <v>111</v>
      </c>
      <c r="D13" s="15">
        <v>3.4</v>
      </c>
      <c r="E13" s="8"/>
      <c r="F13" s="8">
        <v>0</v>
      </c>
      <c r="G13" s="8"/>
      <c r="H13" s="8">
        <v>0</v>
      </c>
      <c r="I13" s="8"/>
      <c r="J13" s="8">
        <v>0</v>
      </c>
      <c r="K13" s="8">
        <v>0</v>
      </c>
      <c r="L13" s="8">
        <v>0</v>
      </c>
      <c r="M13" s="91"/>
    </row>
    <row r="14" spans="1:13" ht="22.5" customHeight="1">
      <c r="A14" s="90" t="s">
        <v>215</v>
      </c>
      <c r="B14" s="94" t="s">
        <v>24</v>
      </c>
      <c r="C14" s="4" t="s">
        <v>55</v>
      </c>
      <c r="D14" s="15">
        <v>0.7</v>
      </c>
      <c r="E14" s="8"/>
      <c r="F14" s="8">
        <v>0</v>
      </c>
      <c r="G14" s="8"/>
      <c r="H14" s="8">
        <v>0</v>
      </c>
      <c r="I14" s="8"/>
      <c r="J14" s="8">
        <v>0</v>
      </c>
      <c r="K14" s="8">
        <v>0</v>
      </c>
      <c r="L14" s="8">
        <v>0</v>
      </c>
      <c r="M14" s="91"/>
    </row>
    <row r="15" spans="1:13" ht="22.5" customHeight="1">
      <c r="A15" s="90" t="s">
        <v>229</v>
      </c>
      <c r="B15" s="95" t="s">
        <v>228</v>
      </c>
      <c r="C15" s="4" t="s">
        <v>111</v>
      </c>
      <c r="D15" s="15">
        <v>26.4</v>
      </c>
      <c r="E15" s="8"/>
      <c r="F15" s="8">
        <v>0</v>
      </c>
      <c r="G15" s="8"/>
      <c r="H15" s="8">
        <v>0</v>
      </c>
      <c r="I15" s="8"/>
      <c r="J15" s="8">
        <v>0</v>
      </c>
      <c r="K15" s="8">
        <v>0</v>
      </c>
      <c r="L15" s="8">
        <v>0</v>
      </c>
      <c r="M15" s="91"/>
    </row>
    <row r="16" spans="1:13" ht="22.5" customHeight="1">
      <c r="A16" s="90" t="s">
        <v>220</v>
      </c>
      <c r="B16" s="48" t="s">
        <v>221</v>
      </c>
      <c r="C16" s="4" t="s">
        <v>55</v>
      </c>
      <c r="D16" s="15">
        <v>30</v>
      </c>
      <c r="E16" s="8"/>
      <c r="F16" s="8">
        <v>0</v>
      </c>
      <c r="G16" s="8"/>
      <c r="H16" s="8">
        <v>0</v>
      </c>
      <c r="I16" s="8"/>
      <c r="J16" s="8">
        <v>0</v>
      </c>
      <c r="K16" s="8">
        <v>0</v>
      </c>
      <c r="L16" s="8">
        <v>0</v>
      </c>
      <c r="M16" s="91" t="s">
        <v>19</v>
      </c>
    </row>
    <row r="17" spans="1:13" ht="22.5" customHeight="1">
      <c r="A17" s="90" t="s">
        <v>114</v>
      </c>
      <c r="B17" s="48" t="s">
        <v>115</v>
      </c>
      <c r="C17" s="4" t="s">
        <v>116</v>
      </c>
      <c r="D17" s="15">
        <v>48.4</v>
      </c>
      <c r="E17" s="8"/>
      <c r="F17" s="8">
        <v>0</v>
      </c>
      <c r="G17" s="8"/>
      <c r="H17" s="8">
        <v>0</v>
      </c>
      <c r="I17" s="8"/>
      <c r="J17" s="8">
        <v>0</v>
      </c>
      <c r="K17" s="8">
        <v>0</v>
      </c>
      <c r="L17" s="8">
        <v>0</v>
      </c>
      <c r="M17" s="91"/>
    </row>
    <row r="18" spans="1:13" ht="22.5" customHeight="1">
      <c r="A18" s="90" t="s">
        <v>117</v>
      </c>
      <c r="B18" s="48"/>
      <c r="C18" s="4" t="s">
        <v>118</v>
      </c>
      <c r="D18" s="15">
        <v>0.44</v>
      </c>
      <c r="E18" s="8"/>
      <c r="F18" s="8">
        <v>0</v>
      </c>
      <c r="G18" s="8"/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91"/>
    </row>
    <row r="19" spans="1:13" ht="22.5" customHeight="1">
      <c r="A19" s="90" t="s">
        <v>119</v>
      </c>
      <c r="B19" s="48" t="s">
        <v>120</v>
      </c>
      <c r="C19" s="4" t="s">
        <v>111</v>
      </c>
      <c r="D19" s="15">
        <v>3.1</v>
      </c>
      <c r="E19" s="8"/>
      <c r="F19" s="8">
        <v>0</v>
      </c>
      <c r="G19" s="8"/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91" t="s">
        <v>19</v>
      </c>
    </row>
    <row r="20" spans="1:13" ht="22.5" customHeight="1">
      <c r="A20" s="90" t="s">
        <v>121</v>
      </c>
      <c r="B20" s="48" t="s">
        <v>122</v>
      </c>
      <c r="C20" s="4" t="s">
        <v>116</v>
      </c>
      <c r="D20" s="15">
        <v>9.9</v>
      </c>
      <c r="E20" s="8"/>
      <c r="F20" s="8">
        <v>0</v>
      </c>
      <c r="G20" s="8"/>
      <c r="H20" s="8">
        <v>0</v>
      </c>
      <c r="I20" s="8"/>
      <c r="J20" s="8">
        <v>0</v>
      </c>
      <c r="K20" s="8">
        <v>0</v>
      </c>
      <c r="L20" s="8">
        <v>0</v>
      </c>
      <c r="M20" s="91"/>
    </row>
    <row r="21" spans="1:13" ht="22.5" customHeight="1">
      <c r="A21" s="90" t="s">
        <v>123</v>
      </c>
      <c r="B21" s="48" t="s">
        <v>124</v>
      </c>
      <c r="C21" s="4" t="s">
        <v>112</v>
      </c>
      <c r="D21" s="15">
        <v>48.4</v>
      </c>
      <c r="E21" s="8"/>
      <c r="F21" s="8">
        <v>0</v>
      </c>
      <c r="G21" s="8"/>
      <c r="H21" s="8">
        <v>0</v>
      </c>
      <c r="I21" s="8"/>
      <c r="J21" s="8">
        <v>0</v>
      </c>
      <c r="K21" s="8">
        <v>0</v>
      </c>
      <c r="L21" s="8">
        <v>0</v>
      </c>
      <c r="M21" s="91"/>
    </row>
    <row r="22" spans="1:13" ht="22.5" customHeight="1">
      <c r="A22" s="90" t="s">
        <v>216</v>
      </c>
      <c r="B22" s="48" t="s">
        <v>217</v>
      </c>
      <c r="C22" s="4" t="s">
        <v>218</v>
      </c>
      <c r="D22" s="15">
        <v>9</v>
      </c>
      <c r="E22" s="8"/>
      <c r="F22" s="8">
        <v>0</v>
      </c>
      <c r="G22" s="8"/>
      <c r="H22" s="8">
        <v>0</v>
      </c>
      <c r="I22" s="8"/>
      <c r="J22" s="8">
        <v>0</v>
      </c>
      <c r="K22" s="8">
        <v>0</v>
      </c>
      <c r="L22" s="8">
        <v>0</v>
      </c>
      <c r="M22" s="91" t="s">
        <v>19</v>
      </c>
    </row>
    <row r="23" spans="1:13" ht="22.5" customHeight="1">
      <c r="A23" s="90" t="s">
        <v>128</v>
      </c>
      <c r="B23" s="96"/>
      <c r="C23" s="4" t="s">
        <v>125</v>
      </c>
      <c r="D23" s="15">
        <v>2</v>
      </c>
      <c r="E23" s="8"/>
      <c r="F23" s="8">
        <v>0</v>
      </c>
      <c r="G23" s="8"/>
      <c r="H23" s="8">
        <v>0</v>
      </c>
      <c r="I23" s="8"/>
      <c r="J23" s="8">
        <v>0</v>
      </c>
      <c r="K23" s="8">
        <v>0</v>
      </c>
      <c r="L23" s="8">
        <v>0</v>
      </c>
      <c r="M23" s="91" t="s">
        <v>19</v>
      </c>
    </row>
    <row r="24" spans="1:13" ht="22.5" customHeight="1">
      <c r="A24" s="90" t="s">
        <v>126</v>
      </c>
      <c r="B24" s="48"/>
      <c r="C24" s="4" t="s">
        <v>127</v>
      </c>
      <c r="D24" s="15">
        <v>1</v>
      </c>
      <c r="E24" s="8"/>
      <c r="F24" s="8">
        <v>0</v>
      </c>
      <c r="G24" s="8"/>
      <c r="H24" s="8">
        <v>0</v>
      </c>
      <c r="I24" s="8"/>
      <c r="J24" s="8">
        <v>0</v>
      </c>
      <c r="K24" s="8">
        <v>0</v>
      </c>
      <c r="L24" s="8">
        <v>0</v>
      </c>
      <c r="M24" s="91"/>
    </row>
    <row r="25" spans="1:13" ht="22.5" customHeight="1">
      <c r="A25" s="90" t="s">
        <v>57</v>
      </c>
      <c r="B25" s="48"/>
      <c r="C25" s="4"/>
      <c r="D25" s="15"/>
      <c r="E25" s="90"/>
      <c r="F25" s="8">
        <v>0</v>
      </c>
      <c r="G25" s="90"/>
      <c r="H25" s="8">
        <v>0</v>
      </c>
      <c r="I25" s="90"/>
      <c r="J25" s="8">
        <v>0</v>
      </c>
      <c r="K25" s="90"/>
      <c r="L25" s="8">
        <v>0</v>
      </c>
      <c r="M25" s="90"/>
    </row>
    <row r="26" spans="1:13" ht="22.5" customHeight="1">
      <c r="A26" s="90"/>
      <c r="B26" s="48"/>
      <c r="C26" s="4"/>
      <c r="D26" s="15"/>
      <c r="E26" s="90"/>
      <c r="F26" s="90"/>
      <c r="G26" s="90"/>
      <c r="H26" s="90"/>
      <c r="I26" s="90"/>
      <c r="J26" s="90"/>
      <c r="K26" s="90"/>
      <c r="L26" s="90"/>
      <c r="M26" s="90"/>
    </row>
    <row r="27" spans="1:13" ht="22.5" customHeight="1">
      <c r="A27" s="105" t="s">
        <v>253</v>
      </c>
      <c r="B27" s="48"/>
      <c r="C27" s="4"/>
      <c r="D27" s="15"/>
      <c r="E27" s="90"/>
      <c r="F27" s="90"/>
      <c r="G27" s="90"/>
      <c r="H27" s="90"/>
      <c r="I27" s="90"/>
      <c r="J27" s="90"/>
      <c r="K27" s="90"/>
      <c r="L27" s="90"/>
      <c r="M27" s="90"/>
    </row>
    <row r="28" spans="1:13" ht="22.5" customHeight="1">
      <c r="A28" s="90" t="s">
        <v>129</v>
      </c>
      <c r="B28" s="48"/>
      <c r="C28" s="4" t="s">
        <v>112</v>
      </c>
      <c r="D28" s="15">
        <v>1768</v>
      </c>
      <c r="E28" s="8"/>
      <c r="F28" s="8">
        <v>0</v>
      </c>
      <c r="G28" s="8"/>
      <c r="H28" s="8">
        <v>0</v>
      </c>
      <c r="I28" s="8"/>
      <c r="J28" s="8">
        <v>0</v>
      </c>
      <c r="K28" s="8">
        <v>0</v>
      </c>
      <c r="L28" s="8">
        <v>0</v>
      </c>
      <c r="M28" s="17"/>
    </row>
    <row r="29" spans="1:13" ht="22.5" customHeight="1">
      <c r="A29" s="90" t="s">
        <v>133</v>
      </c>
      <c r="B29" s="48" t="s">
        <v>236</v>
      </c>
      <c r="C29" s="4" t="s">
        <v>112</v>
      </c>
      <c r="D29" s="15">
        <v>1768</v>
      </c>
      <c r="E29" s="8"/>
      <c r="F29" s="8">
        <v>0</v>
      </c>
      <c r="G29" s="8"/>
      <c r="H29" s="8">
        <v>0</v>
      </c>
      <c r="I29" s="8"/>
      <c r="J29" s="8">
        <v>0</v>
      </c>
      <c r="K29" s="8">
        <v>0</v>
      </c>
      <c r="L29" s="8">
        <v>0</v>
      </c>
      <c r="M29" s="17"/>
    </row>
    <row r="30" spans="1:13" ht="22.5" customHeight="1">
      <c r="A30" s="90" t="s">
        <v>130</v>
      </c>
      <c r="B30" s="48" t="s">
        <v>235</v>
      </c>
      <c r="C30" s="4" t="s">
        <v>116</v>
      </c>
      <c r="D30" s="15">
        <v>496</v>
      </c>
      <c r="E30" s="8"/>
      <c r="F30" s="8">
        <v>0</v>
      </c>
      <c r="G30" s="8"/>
      <c r="H30" s="8">
        <v>0</v>
      </c>
      <c r="I30" s="8"/>
      <c r="J30" s="8">
        <v>0</v>
      </c>
      <c r="K30" s="8">
        <v>0</v>
      </c>
      <c r="L30" s="8">
        <v>0</v>
      </c>
      <c r="M30" s="17"/>
    </row>
    <row r="31" spans="1:13" ht="22.5" customHeight="1">
      <c r="A31" s="90" t="s">
        <v>131</v>
      </c>
      <c r="B31" s="48" t="s">
        <v>132</v>
      </c>
      <c r="C31" s="4" t="s">
        <v>125</v>
      </c>
      <c r="D31" s="15">
        <v>2</v>
      </c>
      <c r="E31" s="8"/>
      <c r="F31" s="8">
        <v>0</v>
      </c>
      <c r="G31" s="8"/>
      <c r="H31" s="8">
        <v>0</v>
      </c>
      <c r="I31" s="8"/>
      <c r="J31" s="8">
        <v>0</v>
      </c>
      <c r="K31" s="8">
        <v>0</v>
      </c>
      <c r="L31" s="8">
        <v>0</v>
      </c>
      <c r="M31" s="17"/>
    </row>
    <row r="32" spans="1:13" ht="22.5" customHeight="1">
      <c r="A32" s="90" t="s">
        <v>237</v>
      </c>
      <c r="B32" s="48" t="s">
        <v>238</v>
      </c>
      <c r="C32" s="4" t="s">
        <v>54</v>
      </c>
      <c r="D32" s="15">
        <v>1</v>
      </c>
      <c r="E32" s="8"/>
      <c r="F32" s="8">
        <v>0</v>
      </c>
      <c r="G32" s="8"/>
      <c r="H32" s="8">
        <v>0</v>
      </c>
      <c r="I32" s="8"/>
      <c r="J32" s="8">
        <v>0</v>
      </c>
      <c r="K32" s="8">
        <v>0</v>
      </c>
      <c r="L32" s="8">
        <v>0</v>
      </c>
      <c r="M32" s="91"/>
    </row>
    <row r="33" spans="1:13" ht="22.5" customHeight="1">
      <c r="A33" s="90" t="s">
        <v>219</v>
      </c>
      <c r="B33" s="48"/>
      <c r="C33" s="4" t="s">
        <v>45</v>
      </c>
      <c r="D33" s="15">
        <v>40.4</v>
      </c>
      <c r="E33" s="8"/>
      <c r="F33" s="8">
        <v>0</v>
      </c>
      <c r="G33" s="8"/>
      <c r="H33" s="8">
        <v>0</v>
      </c>
      <c r="I33" s="8"/>
      <c r="J33" s="8">
        <v>0</v>
      </c>
      <c r="K33" s="8">
        <v>0</v>
      </c>
      <c r="L33" s="8">
        <v>0</v>
      </c>
      <c r="M33" s="17"/>
    </row>
    <row r="34" spans="1:13" ht="22.5" customHeight="1">
      <c r="A34" s="90" t="s">
        <v>57</v>
      </c>
      <c r="B34" s="48"/>
      <c r="C34" s="4"/>
      <c r="D34" s="15"/>
      <c r="E34" s="90"/>
      <c r="F34" s="8">
        <v>0</v>
      </c>
      <c r="G34" s="90"/>
      <c r="H34" s="8">
        <v>0</v>
      </c>
      <c r="I34" s="90"/>
      <c r="J34" s="8">
        <v>0</v>
      </c>
      <c r="K34" s="90"/>
      <c r="L34" s="8">
        <v>0</v>
      </c>
      <c r="M34" s="90"/>
    </row>
    <row r="35" spans="1:13" ht="22.5" customHeight="1">
      <c r="A35" s="90"/>
      <c r="B35" s="48"/>
      <c r="C35" s="4"/>
      <c r="D35" s="15"/>
      <c r="E35" s="90"/>
      <c r="F35" s="90"/>
      <c r="G35" s="90"/>
      <c r="H35" s="90"/>
      <c r="I35" s="90"/>
      <c r="J35" s="90"/>
      <c r="K35" s="90"/>
      <c r="L35" s="90"/>
      <c r="M35" s="90"/>
    </row>
    <row r="36" spans="1:13" ht="22.5" customHeight="1">
      <c r="A36" s="18" t="s">
        <v>23</v>
      </c>
      <c r="B36" s="97"/>
      <c r="C36" s="19"/>
      <c r="D36" s="20"/>
      <c r="E36" s="18"/>
      <c r="F36" s="21">
        <v>0</v>
      </c>
      <c r="G36" s="18"/>
      <c r="H36" s="21">
        <v>0</v>
      </c>
      <c r="I36" s="18"/>
      <c r="J36" s="21">
        <v>0</v>
      </c>
      <c r="K36" s="18"/>
      <c r="L36" s="21">
        <v>0</v>
      </c>
      <c r="M36" s="18"/>
    </row>
    <row r="37" spans="1:13" ht="30" customHeight="1">
      <c r="A37" s="90"/>
      <c r="B37" s="48"/>
      <c r="C37" s="4"/>
      <c r="D37" s="15"/>
      <c r="E37" s="90"/>
      <c r="F37" s="8"/>
      <c r="G37" s="90"/>
      <c r="H37" s="8"/>
      <c r="I37" s="90"/>
      <c r="J37" s="8"/>
      <c r="K37" s="90"/>
      <c r="L37" s="8"/>
      <c r="M37" s="90"/>
    </row>
    <row r="38" spans="1:13" ht="30" customHeight="1">
      <c r="A38" s="14" t="s">
        <v>214</v>
      </c>
      <c r="B38" s="93"/>
      <c r="C38" s="88"/>
      <c r="D38" s="89"/>
      <c r="E38" s="88"/>
      <c r="F38" s="88"/>
      <c r="G38" s="88"/>
      <c r="H38" s="88"/>
      <c r="I38" s="88"/>
      <c r="J38" s="88"/>
      <c r="K38" s="88"/>
      <c r="L38" s="88"/>
      <c r="M38" s="88"/>
    </row>
    <row r="39" spans="1:13" ht="30" customHeight="1">
      <c r="A39" s="90"/>
      <c r="B39" s="48"/>
      <c r="C39" s="4"/>
      <c r="D39" s="15"/>
      <c r="E39" s="90"/>
      <c r="F39" s="90"/>
      <c r="G39" s="90"/>
      <c r="H39" s="90"/>
      <c r="I39" s="90"/>
      <c r="J39" s="90"/>
      <c r="K39" s="90"/>
      <c r="L39" s="90"/>
      <c r="M39" s="90"/>
    </row>
    <row r="40" spans="1:13" ht="30" customHeight="1">
      <c r="A40" s="90" t="s">
        <v>134</v>
      </c>
      <c r="B40" s="48"/>
      <c r="C40" s="4"/>
      <c r="D40" s="15"/>
      <c r="E40" s="90"/>
      <c r="F40" s="90"/>
      <c r="G40" s="90"/>
      <c r="H40" s="90"/>
      <c r="I40" s="90"/>
      <c r="J40" s="90"/>
      <c r="K40" s="90"/>
      <c r="L40" s="90"/>
      <c r="M40" s="90"/>
    </row>
    <row r="41" spans="1:13" ht="30" customHeight="1">
      <c r="A41" s="90" t="s">
        <v>46</v>
      </c>
      <c r="B41" s="48" t="s">
        <v>58</v>
      </c>
      <c r="C41" s="4" t="s">
        <v>44</v>
      </c>
      <c r="D41" s="15">
        <v>32</v>
      </c>
      <c r="E41" s="8">
        <v>0</v>
      </c>
      <c r="F41" s="8">
        <v>0</v>
      </c>
      <c r="G41" s="8"/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90"/>
    </row>
    <row r="42" spans="1:13" ht="30" customHeight="1">
      <c r="A42" s="90" t="s">
        <v>224</v>
      </c>
      <c r="B42" s="48"/>
      <c r="C42" s="4" t="s">
        <v>44</v>
      </c>
      <c r="D42" s="15">
        <v>15</v>
      </c>
      <c r="E42" s="8"/>
      <c r="F42" s="8">
        <v>0</v>
      </c>
      <c r="G42" s="8"/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90"/>
    </row>
    <row r="43" spans="1:13" ht="30" customHeight="1">
      <c r="A43" s="90" t="s">
        <v>208</v>
      </c>
      <c r="B43" s="48"/>
      <c r="C43" s="4" t="s">
        <v>116</v>
      </c>
      <c r="D43" s="15">
        <v>36</v>
      </c>
      <c r="E43" s="8"/>
      <c r="F43" s="8">
        <v>0</v>
      </c>
      <c r="G43" s="8"/>
      <c r="H43" s="8">
        <v>0</v>
      </c>
      <c r="I43" s="8"/>
      <c r="J43" s="8">
        <v>0</v>
      </c>
      <c r="K43" s="8">
        <v>0</v>
      </c>
      <c r="L43" s="8">
        <v>0</v>
      </c>
      <c r="M43" s="90"/>
    </row>
    <row r="44" spans="1:13" ht="30" customHeight="1">
      <c r="A44" s="90" t="s">
        <v>209</v>
      </c>
      <c r="B44" s="96"/>
      <c r="C44" s="4" t="s">
        <v>116</v>
      </c>
      <c r="D44" s="15">
        <v>21</v>
      </c>
      <c r="E44" s="8"/>
      <c r="F44" s="8">
        <v>0</v>
      </c>
      <c r="G44" s="8"/>
      <c r="H44" s="8">
        <v>0</v>
      </c>
      <c r="I44" s="8"/>
      <c r="J44" s="8">
        <v>0</v>
      </c>
      <c r="K44" s="8">
        <v>0</v>
      </c>
      <c r="L44" s="8">
        <v>0</v>
      </c>
      <c r="M44" s="90"/>
    </row>
    <row r="45" spans="1:13" ht="30" customHeight="1">
      <c r="A45" s="90" t="s">
        <v>222</v>
      </c>
      <c r="B45" s="48" t="s">
        <v>223</v>
      </c>
      <c r="C45" s="4" t="s">
        <v>44</v>
      </c>
      <c r="D45" s="15">
        <v>3.76</v>
      </c>
      <c r="E45" s="8"/>
      <c r="F45" s="8">
        <v>0</v>
      </c>
      <c r="G45" s="8"/>
      <c r="H45" s="8">
        <v>0</v>
      </c>
      <c r="I45" s="8"/>
      <c r="J45" s="8">
        <v>0</v>
      </c>
      <c r="K45" s="8">
        <v>0</v>
      </c>
      <c r="L45" s="8">
        <v>0</v>
      </c>
      <c r="M45" s="90"/>
    </row>
    <row r="46" spans="1:13" ht="30" customHeight="1">
      <c r="A46" s="90" t="s">
        <v>210</v>
      </c>
      <c r="B46" s="48" t="s">
        <v>243</v>
      </c>
      <c r="C46" s="4" t="s">
        <v>246</v>
      </c>
      <c r="D46" s="15">
        <v>2</v>
      </c>
      <c r="E46" s="8"/>
      <c r="F46" s="8">
        <v>0</v>
      </c>
      <c r="G46" s="8"/>
      <c r="H46" s="8">
        <v>0</v>
      </c>
      <c r="I46" s="8"/>
      <c r="J46" s="8">
        <v>0</v>
      </c>
      <c r="K46" s="8">
        <v>0</v>
      </c>
      <c r="L46" s="8">
        <v>0</v>
      </c>
      <c r="M46" s="90"/>
    </row>
    <row r="47" spans="1:13" ht="30" customHeight="1">
      <c r="A47" s="90" t="s">
        <v>239</v>
      </c>
      <c r="B47" s="48" t="s">
        <v>240</v>
      </c>
      <c r="C47" s="4" t="s">
        <v>246</v>
      </c>
      <c r="D47" s="15">
        <v>2</v>
      </c>
      <c r="E47" s="8"/>
      <c r="F47" s="8">
        <v>0</v>
      </c>
      <c r="G47" s="8"/>
      <c r="H47" s="8">
        <v>0</v>
      </c>
      <c r="I47" s="8"/>
      <c r="J47" s="8">
        <v>0</v>
      </c>
      <c r="K47" s="8">
        <v>0</v>
      </c>
      <c r="L47" s="8">
        <v>0</v>
      </c>
      <c r="M47" s="90"/>
    </row>
    <row r="48" spans="1:13" ht="30" customHeight="1">
      <c r="A48" s="90" t="s">
        <v>211</v>
      </c>
      <c r="B48" s="48" t="s">
        <v>212</v>
      </c>
      <c r="C48" s="4" t="s">
        <v>246</v>
      </c>
      <c r="D48" s="15">
        <v>1</v>
      </c>
      <c r="E48" s="8"/>
      <c r="F48" s="8">
        <v>0</v>
      </c>
      <c r="G48" s="8"/>
      <c r="H48" s="8">
        <v>0</v>
      </c>
      <c r="I48" s="8"/>
      <c r="J48" s="8">
        <v>0</v>
      </c>
      <c r="K48" s="8">
        <v>0</v>
      </c>
      <c r="L48" s="8">
        <v>0</v>
      </c>
      <c r="M48" s="90"/>
    </row>
    <row r="49" spans="1:38" ht="30" customHeight="1">
      <c r="A49" s="90" t="s">
        <v>233</v>
      </c>
      <c r="B49" s="48"/>
      <c r="C49" s="4" t="s">
        <v>246</v>
      </c>
      <c r="D49" s="15">
        <v>1</v>
      </c>
      <c r="E49" s="8"/>
      <c r="F49" s="8">
        <v>0</v>
      </c>
      <c r="G49" s="8"/>
      <c r="H49" s="8">
        <v>0</v>
      </c>
      <c r="I49" s="8"/>
      <c r="J49" s="8">
        <v>0</v>
      </c>
      <c r="K49" s="8">
        <v>0</v>
      </c>
      <c r="L49" s="8">
        <v>0</v>
      </c>
      <c r="M49" s="90"/>
    </row>
    <row r="50" spans="1:38" ht="30" customHeight="1">
      <c r="A50" s="90" t="s">
        <v>234</v>
      </c>
      <c r="B50" s="96"/>
      <c r="C50" s="4" t="s">
        <v>246</v>
      </c>
      <c r="D50" s="15">
        <v>1</v>
      </c>
      <c r="E50" s="8"/>
      <c r="F50" s="8">
        <v>0</v>
      </c>
      <c r="G50" s="8"/>
      <c r="H50" s="8">
        <v>0</v>
      </c>
      <c r="I50" s="8"/>
      <c r="J50" s="8">
        <v>0</v>
      </c>
      <c r="K50" s="8">
        <v>0</v>
      </c>
      <c r="L50" s="8">
        <v>0</v>
      </c>
      <c r="M50" s="90"/>
    </row>
    <row r="51" spans="1:38" ht="30" customHeight="1">
      <c r="A51" s="90" t="s">
        <v>241</v>
      </c>
      <c r="B51" s="103" t="s">
        <v>247</v>
      </c>
      <c r="C51" s="4" t="s">
        <v>246</v>
      </c>
      <c r="D51" s="15">
        <v>1</v>
      </c>
      <c r="E51" s="8"/>
      <c r="F51" s="8">
        <v>0</v>
      </c>
      <c r="G51" s="8"/>
      <c r="H51" s="8">
        <v>0</v>
      </c>
      <c r="I51" s="8"/>
      <c r="J51" s="8">
        <v>0</v>
      </c>
      <c r="K51" s="8">
        <v>0</v>
      </c>
      <c r="L51" s="8">
        <v>0</v>
      </c>
      <c r="M51" s="90"/>
    </row>
    <row r="52" spans="1:38" ht="30" customHeight="1">
      <c r="A52" s="104" t="s">
        <v>248</v>
      </c>
      <c r="B52" s="103" t="s">
        <v>249</v>
      </c>
      <c r="C52" s="4" t="s">
        <v>246</v>
      </c>
      <c r="D52" s="15">
        <v>1</v>
      </c>
      <c r="E52" s="8"/>
      <c r="F52" s="8">
        <v>0</v>
      </c>
      <c r="G52" s="8"/>
      <c r="H52" s="8">
        <v>0</v>
      </c>
      <c r="I52" s="8"/>
      <c r="J52" s="8">
        <v>0</v>
      </c>
      <c r="K52" s="8">
        <v>0</v>
      </c>
      <c r="L52" s="8">
        <v>0</v>
      </c>
      <c r="M52" s="104"/>
    </row>
    <row r="53" spans="1:38" ht="30" customHeight="1">
      <c r="A53" s="104" t="s">
        <v>252</v>
      </c>
      <c r="B53" s="108" t="s">
        <v>258</v>
      </c>
      <c r="C53" s="4" t="s">
        <v>45</v>
      </c>
      <c r="D53" s="15">
        <v>8</v>
      </c>
      <c r="E53" s="8"/>
      <c r="F53" s="8">
        <v>0</v>
      </c>
      <c r="G53" s="8"/>
      <c r="H53" s="8">
        <v>0</v>
      </c>
      <c r="I53" s="8"/>
      <c r="J53" s="8">
        <v>0</v>
      </c>
      <c r="K53" s="8">
        <v>0</v>
      </c>
      <c r="L53" s="8">
        <v>0</v>
      </c>
      <c r="M53" s="104"/>
    </row>
    <row r="54" spans="1:38" ht="30" customHeight="1">
      <c r="A54" s="104" t="s">
        <v>250</v>
      </c>
      <c r="B54" s="48" t="s">
        <v>257</v>
      </c>
      <c r="C54" s="4" t="s">
        <v>112</v>
      </c>
      <c r="D54" s="15">
        <v>3</v>
      </c>
      <c r="E54" s="8"/>
      <c r="F54" s="8">
        <v>0</v>
      </c>
      <c r="G54" s="8"/>
      <c r="H54" s="8">
        <v>0</v>
      </c>
      <c r="I54" s="8"/>
      <c r="J54" s="8">
        <v>0</v>
      </c>
      <c r="K54" s="8">
        <v>0</v>
      </c>
      <c r="L54" s="8">
        <v>0</v>
      </c>
      <c r="M54" s="90"/>
    </row>
    <row r="55" spans="1:38" ht="30" customHeight="1">
      <c r="A55" s="104" t="s">
        <v>251</v>
      </c>
      <c r="B55" s="48" t="s">
        <v>256</v>
      </c>
      <c r="C55" s="4" t="s">
        <v>45</v>
      </c>
      <c r="D55" s="15">
        <v>8</v>
      </c>
      <c r="E55" s="8"/>
      <c r="F55" s="8">
        <v>0</v>
      </c>
      <c r="G55" s="8"/>
      <c r="H55" s="8">
        <v>0</v>
      </c>
      <c r="I55" s="8"/>
      <c r="J55" s="8">
        <v>0</v>
      </c>
      <c r="K55" s="8">
        <v>0</v>
      </c>
      <c r="L55" s="8">
        <v>0</v>
      </c>
      <c r="M55" s="104"/>
    </row>
    <row r="56" spans="1:38" ht="30" customHeight="1">
      <c r="A56" s="90"/>
      <c r="B56" s="48"/>
      <c r="C56" s="4"/>
      <c r="D56" s="15"/>
      <c r="E56" s="8"/>
      <c r="F56" s="8">
        <v>0</v>
      </c>
      <c r="G56" s="8"/>
      <c r="H56" s="8">
        <v>0</v>
      </c>
      <c r="I56" s="8"/>
      <c r="J56" s="8">
        <v>0</v>
      </c>
      <c r="K56" s="8">
        <v>0</v>
      </c>
      <c r="L56" s="8">
        <v>0</v>
      </c>
      <c r="M56" s="90"/>
    </row>
    <row r="57" spans="1:38" ht="30" customHeight="1">
      <c r="A57" s="90"/>
      <c r="B57" s="96"/>
      <c r="C57" s="5"/>
      <c r="D57" s="15"/>
      <c r="E57" s="8"/>
      <c r="F57" s="8">
        <v>0</v>
      </c>
      <c r="G57" s="8"/>
      <c r="H57" s="8">
        <v>0</v>
      </c>
      <c r="I57" s="8"/>
      <c r="J57" s="8">
        <v>0</v>
      </c>
      <c r="K57" s="8">
        <v>0</v>
      </c>
      <c r="L57" s="8">
        <v>0</v>
      </c>
      <c r="M57" s="90"/>
    </row>
    <row r="58" spans="1:38" ht="30" customHeight="1">
      <c r="A58" s="90" t="s">
        <v>23</v>
      </c>
      <c r="B58" s="48"/>
      <c r="C58" s="4"/>
      <c r="D58" s="15"/>
      <c r="E58" s="90"/>
      <c r="F58" s="8">
        <v>0</v>
      </c>
      <c r="G58" s="90"/>
      <c r="H58" s="8">
        <v>0</v>
      </c>
      <c r="I58" s="90"/>
      <c r="J58" s="8">
        <v>0</v>
      </c>
      <c r="K58" s="90"/>
      <c r="L58" s="8">
        <v>0</v>
      </c>
      <c r="M58" s="90"/>
    </row>
    <row r="59" spans="1:38" s="66" customFormat="1" ht="21.75" customHeight="1">
      <c r="A59" s="59" t="s">
        <v>207</v>
      </c>
      <c r="B59" s="98" t="s">
        <v>171</v>
      </c>
      <c r="C59" s="61"/>
      <c r="D59" s="62"/>
      <c r="E59" s="63"/>
      <c r="F59" s="63"/>
      <c r="G59" s="63"/>
      <c r="H59" s="63"/>
      <c r="I59" s="63"/>
      <c r="J59" s="63"/>
      <c r="K59" s="60"/>
      <c r="L59" s="60"/>
      <c r="M59" s="64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</row>
    <row r="60" spans="1:38" s="66" customFormat="1" ht="21.75" customHeight="1">
      <c r="A60" s="60" t="s">
        <v>170</v>
      </c>
      <c r="B60" s="98" t="s">
        <v>169</v>
      </c>
      <c r="C60" s="67" t="s">
        <v>22</v>
      </c>
      <c r="D60" s="62">
        <v>1</v>
      </c>
      <c r="E60" s="68"/>
      <c r="F60" s="68">
        <v>0</v>
      </c>
      <c r="G60" s="68"/>
      <c r="H60" s="68">
        <v>0</v>
      </c>
      <c r="I60" s="68"/>
      <c r="J60" s="68">
        <v>0</v>
      </c>
      <c r="K60" s="68">
        <v>0</v>
      </c>
      <c r="L60" s="68">
        <v>0</v>
      </c>
      <c r="M60" s="64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</row>
    <row r="61" spans="1:38" s="66" customFormat="1" ht="21.75" customHeight="1">
      <c r="A61" s="60" t="s">
        <v>168</v>
      </c>
      <c r="B61" s="98" t="s">
        <v>172</v>
      </c>
      <c r="C61" s="67" t="s">
        <v>22</v>
      </c>
      <c r="D61" s="62">
        <v>0.3</v>
      </c>
      <c r="E61" s="68"/>
      <c r="F61" s="68">
        <v>0</v>
      </c>
      <c r="G61" s="68"/>
      <c r="H61" s="68">
        <v>0</v>
      </c>
      <c r="I61" s="68"/>
      <c r="J61" s="68">
        <v>0</v>
      </c>
      <c r="K61" s="68">
        <v>0</v>
      </c>
      <c r="L61" s="68">
        <v>0</v>
      </c>
      <c r="M61" s="64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</row>
    <row r="62" spans="1:38" s="66" customFormat="1" ht="21.75" customHeight="1">
      <c r="A62" s="60" t="s">
        <v>173</v>
      </c>
      <c r="B62" s="98" t="s">
        <v>167</v>
      </c>
      <c r="C62" s="61" t="s">
        <v>166</v>
      </c>
      <c r="D62" s="62">
        <v>5.2</v>
      </c>
      <c r="E62" s="68"/>
      <c r="F62" s="68">
        <v>0</v>
      </c>
      <c r="G62" s="68"/>
      <c r="H62" s="68">
        <v>0</v>
      </c>
      <c r="I62" s="68"/>
      <c r="J62" s="68">
        <v>0</v>
      </c>
      <c r="K62" s="68">
        <v>0</v>
      </c>
      <c r="L62" s="68">
        <v>0</v>
      </c>
      <c r="M62" s="64"/>
      <c r="N62" s="69" t="s">
        <v>19</v>
      </c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9" t="s">
        <v>19</v>
      </c>
      <c r="AI62" s="69" t="s">
        <v>19</v>
      </c>
      <c r="AJ62" s="65"/>
      <c r="AK62" s="69" t="s">
        <v>174</v>
      </c>
      <c r="AL62" s="65">
        <v>167</v>
      </c>
    </row>
    <row r="63" spans="1:38" s="66" customFormat="1" ht="21.75" customHeight="1">
      <c r="A63" s="60" t="s">
        <v>165</v>
      </c>
      <c r="B63" s="98" t="s">
        <v>164</v>
      </c>
      <c r="C63" s="61" t="s">
        <v>136</v>
      </c>
      <c r="D63" s="62">
        <v>1.2</v>
      </c>
      <c r="E63" s="68"/>
      <c r="F63" s="68">
        <v>0</v>
      </c>
      <c r="G63" s="68"/>
      <c r="H63" s="68">
        <v>0</v>
      </c>
      <c r="I63" s="68"/>
      <c r="J63" s="68">
        <v>0</v>
      </c>
      <c r="K63" s="68">
        <v>0</v>
      </c>
      <c r="L63" s="68">
        <v>0</v>
      </c>
      <c r="M63" s="64"/>
      <c r="N63" s="69" t="s">
        <v>19</v>
      </c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9" t="s">
        <v>19</v>
      </c>
      <c r="AI63" s="69" t="s">
        <v>19</v>
      </c>
      <c r="AJ63" s="65"/>
      <c r="AK63" s="69" t="s">
        <v>175</v>
      </c>
      <c r="AL63" s="65">
        <v>169</v>
      </c>
    </row>
    <row r="64" spans="1:38" s="66" customFormat="1" ht="21.75" customHeight="1">
      <c r="A64" s="60" t="s">
        <v>163</v>
      </c>
      <c r="B64" s="98" t="s">
        <v>162</v>
      </c>
      <c r="C64" s="61" t="s">
        <v>136</v>
      </c>
      <c r="D64" s="62">
        <v>0.8</v>
      </c>
      <c r="E64" s="68"/>
      <c r="F64" s="68">
        <v>0</v>
      </c>
      <c r="G64" s="68"/>
      <c r="H64" s="68">
        <v>0</v>
      </c>
      <c r="I64" s="68"/>
      <c r="J64" s="68">
        <v>0</v>
      </c>
      <c r="K64" s="68">
        <v>0</v>
      </c>
      <c r="L64" s="68">
        <v>0</v>
      </c>
      <c r="M64" s="64"/>
    </row>
    <row r="65" spans="1:40" s="66" customFormat="1" ht="21.75" customHeight="1">
      <c r="A65" s="60" t="s">
        <v>161</v>
      </c>
      <c r="B65" s="98" t="s">
        <v>160</v>
      </c>
      <c r="C65" s="61" t="s">
        <v>135</v>
      </c>
      <c r="D65" s="62">
        <v>2</v>
      </c>
      <c r="E65" s="68"/>
      <c r="F65" s="68">
        <v>0</v>
      </c>
      <c r="G65" s="68"/>
      <c r="H65" s="68">
        <v>0</v>
      </c>
      <c r="I65" s="68"/>
      <c r="J65" s="68">
        <v>0</v>
      </c>
      <c r="K65" s="68">
        <v>0</v>
      </c>
      <c r="L65" s="68">
        <v>0</v>
      </c>
      <c r="M65" s="64"/>
    </row>
    <row r="66" spans="1:40" s="66" customFormat="1" ht="21.75" customHeight="1">
      <c r="A66" s="60" t="s">
        <v>176</v>
      </c>
      <c r="B66" s="98" t="s">
        <v>159</v>
      </c>
      <c r="C66" s="61" t="s">
        <v>135</v>
      </c>
      <c r="D66" s="62">
        <v>2</v>
      </c>
      <c r="E66" s="68"/>
      <c r="F66" s="68">
        <v>0</v>
      </c>
      <c r="G66" s="68"/>
      <c r="H66" s="68">
        <v>0</v>
      </c>
      <c r="I66" s="68"/>
      <c r="J66" s="68">
        <v>0</v>
      </c>
      <c r="K66" s="68">
        <v>0</v>
      </c>
      <c r="L66" s="68">
        <v>0</v>
      </c>
      <c r="M66" s="64"/>
    </row>
    <row r="67" spans="1:40" s="66" customFormat="1" ht="21.75" customHeight="1">
      <c r="A67" s="60" t="s">
        <v>177</v>
      </c>
      <c r="B67" s="98" t="s">
        <v>178</v>
      </c>
      <c r="C67" s="61" t="s">
        <v>135</v>
      </c>
      <c r="D67" s="62">
        <v>2</v>
      </c>
      <c r="E67" s="68"/>
      <c r="F67" s="68">
        <v>0</v>
      </c>
      <c r="G67" s="68"/>
      <c r="H67" s="68">
        <v>0</v>
      </c>
      <c r="I67" s="68"/>
      <c r="J67" s="68">
        <v>0</v>
      </c>
      <c r="K67" s="68">
        <v>0</v>
      </c>
      <c r="L67" s="68">
        <v>0</v>
      </c>
      <c r="M67" s="64"/>
      <c r="AN67" s="70"/>
    </row>
    <row r="68" spans="1:40" s="72" customFormat="1" ht="21.75" customHeight="1">
      <c r="A68" s="63" t="s">
        <v>179</v>
      </c>
      <c r="B68" s="99" t="s">
        <v>180</v>
      </c>
      <c r="C68" s="64" t="s">
        <v>135</v>
      </c>
      <c r="D68" s="71">
        <v>2</v>
      </c>
      <c r="E68" s="68"/>
      <c r="F68" s="68">
        <v>0</v>
      </c>
      <c r="G68" s="68"/>
      <c r="H68" s="68">
        <v>0</v>
      </c>
      <c r="I68" s="68"/>
      <c r="J68" s="68">
        <v>0</v>
      </c>
      <c r="K68" s="68">
        <v>0</v>
      </c>
      <c r="L68" s="68">
        <v>0</v>
      </c>
      <c r="M68" s="64"/>
    </row>
    <row r="69" spans="1:40" s="66" customFormat="1" ht="21.75" customHeight="1">
      <c r="A69" s="60" t="s">
        <v>181</v>
      </c>
      <c r="B69" s="98" t="s">
        <v>159</v>
      </c>
      <c r="C69" s="61" t="s">
        <v>136</v>
      </c>
      <c r="D69" s="62">
        <v>0.4</v>
      </c>
      <c r="E69" s="68"/>
      <c r="F69" s="68">
        <v>0</v>
      </c>
      <c r="G69" s="68"/>
      <c r="H69" s="68">
        <v>0</v>
      </c>
      <c r="I69" s="68"/>
      <c r="J69" s="68">
        <v>0</v>
      </c>
      <c r="K69" s="68">
        <v>0</v>
      </c>
      <c r="L69" s="68">
        <v>0</v>
      </c>
      <c r="M69" s="64"/>
    </row>
    <row r="70" spans="1:40" s="66" customFormat="1" ht="21.75" customHeight="1">
      <c r="A70" s="60" t="s">
        <v>158</v>
      </c>
      <c r="B70" s="98" t="s">
        <v>182</v>
      </c>
      <c r="C70" s="61" t="s">
        <v>135</v>
      </c>
      <c r="D70" s="62">
        <v>2</v>
      </c>
      <c r="E70" s="68"/>
      <c r="F70" s="68">
        <v>0</v>
      </c>
      <c r="G70" s="68"/>
      <c r="H70" s="68">
        <v>0</v>
      </c>
      <c r="I70" s="68"/>
      <c r="J70" s="68">
        <v>0</v>
      </c>
      <c r="K70" s="68">
        <v>0</v>
      </c>
      <c r="L70" s="68">
        <v>0</v>
      </c>
      <c r="M70" s="64"/>
    </row>
    <row r="71" spans="1:40" s="66" customFormat="1" ht="21.75" customHeight="1">
      <c r="A71" s="60" t="s">
        <v>157</v>
      </c>
      <c r="B71" s="98" t="s">
        <v>156</v>
      </c>
      <c r="C71" s="61" t="s">
        <v>135</v>
      </c>
      <c r="D71" s="62">
        <v>2</v>
      </c>
      <c r="E71" s="68"/>
      <c r="F71" s="68">
        <v>0</v>
      </c>
      <c r="G71" s="68"/>
      <c r="H71" s="68">
        <v>0</v>
      </c>
      <c r="I71" s="68"/>
      <c r="J71" s="68">
        <v>0</v>
      </c>
      <c r="K71" s="68">
        <v>0</v>
      </c>
      <c r="L71" s="68">
        <v>0</v>
      </c>
      <c r="M71" s="64"/>
    </row>
    <row r="72" spans="1:40" s="66" customFormat="1" ht="21.75" customHeight="1">
      <c r="A72" s="60" t="s">
        <v>155</v>
      </c>
      <c r="B72" s="98" t="s">
        <v>183</v>
      </c>
      <c r="C72" s="61" t="s">
        <v>135</v>
      </c>
      <c r="D72" s="62">
        <v>2</v>
      </c>
      <c r="E72" s="68"/>
      <c r="F72" s="68">
        <v>0</v>
      </c>
      <c r="G72" s="68"/>
      <c r="H72" s="68">
        <v>0</v>
      </c>
      <c r="I72" s="68"/>
      <c r="J72" s="68">
        <v>0</v>
      </c>
      <c r="K72" s="68">
        <v>0</v>
      </c>
      <c r="L72" s="68">
        <v>0</v>
      </c>
      <c r="M72" s="64"/>
    </row>
    <row r="73" spans="1:40" s="66" customFormat="1" ht="21.75" customHeight="1">
      <c r="A73" s="60" t="s">
        <v>154</v>
      </c>
      <c r="B73" s="98" t="s">
        <v>153</v>
      </c>
      <c r="C73" s="61" t="s">
        <v>135</v>
      </c>
      <c r="D73" s="62">
        <v>2</v>
      </c>
      <c r="E73" s="68"/>
      <c r="F73" s="68">
        <v>0</v>
      </c>
      <c r="G73" s="68"/>
      <c r="H73" s="68">
        <v>0</v>
      </c>
      <c r="I73" s="68"/>
      <c r="J73" s="68">
        <v>0</v>
      </c>
      <c r="K73" s="68">
        <v>0</v>
      </c>
      <c r="L73" s="68">
        <v>0</v>
      </c>
      <c r="M73" s="64"/>
    </row>
    <row r="74" spans="1:40" s="66" customFormat="1" ht="21.75" customHeight="1">
      <c r="A74" s="60" t="s">
        <v>152</v>
      </c>
      <c r="B74" s="98" t="s">
        <v>151</v>
      </c>
      <c r="C74" s="61" t="s">
        <v>135</v>
      </c>
      <c r="D74" s="62">
        <v>1</v>
      </c>
      <c r="E74" s="68"/>
      <c r="F74" s="68">
        <v>0</v>
      </c>
      <c r="G74" s="68"/>
      <c r="H74" s="68">
        <v>0</v>
      </c>
      <c r="I74" s="68"/>
      <c r="J74" s="68">
        <v>0</v>
      </c>
      <c r="K74" s="68">
        <v>0</v>
      </c>
      <c r="L74" s="68">
        <v>0</v>
      </c>
      <c r="M74" s="64"/>
    </row>
    <row r="75" spans="1:40" s="66" customFormat="1" ht="21.75" customHeight="1">
      <c r="A75" s="60" t="s">
        <v>184</v>
      </c>
      <c r="B75" s="98" t="s">
        <v>185</v>
      </c>
      <c r="C75" s="61" t="s">
        <v>135</v>
      </c>
      <c r="D75" s="62">
        <v>2</v>
      </c>
      <c r="E75" s="68"/>
      <c r="F75" s="68">
        <v>0</v>
      </c>
      <c r="G75" s="68"/>
      <c r="H75" s="68">
        <v>0</v>
      </c>
      <c r="I75" s="68"/>
      <c r="J75" s="68">
        <v>0</v>
      </c>
      <c r="K75" s="68">
        <v>0</v>
      </c>
      <c r="L75" s="68">
        <v>0</v>
      </c>
      <c r="M75" s="64"/>
    </row>
    <row r="76" spans="1:40" s="66" customFormat="1" ht="21.75" customHeight="1">
      <c r="A76" s="60" t="s">
        <v>150</v>
      </c>
      <c r="B76" s="98" t="s">
        <v>186</v>
      </c>
      <c r="C76" s="61" t="s">
        <v>135</v>
      </c>
      <c r="D76" s="62">
        <v>3</v>
      </c>
      <c r="E76" s="68"/>
      <c r="F76" s="68">
        <v>0</v>
      </c>
      <c r="G76" s="68"/>
      <c r="H76" s="68">
        <v>0</v>
      </c>
      <c r="I76" s="68"/>
      <c r="J76" s="68">
        <v>0</v>
      </c>
      <c r="K76" s="68">
        <v>0</v>
      </c>
      <c r="L76" s="68">
        <v>0</v>
      </c>
      <c r="M76" s="64"/>
    </row>
    <row r="77" spans="1:40" s="66" customFormat="1" ht="21.75" customHeight="1">
      <c r="A77" s="60" t="s">
        <v>187</v>
      </c>
      <c r="B77" s="98" t="s">
        <v>149</v>
      </c>
      <c r="C77" s="61" t="s">
        <v>135</v>
      </c>
      <c r="D77" s="62">
        <v>3</v>
      </c>
      <c r="E77" s="68"/>
      <c r="F77" s="68">
        <v>0</v>
      </c>
      <c r="G77" s="68"/>
      <c r="H77" s="68">
        <v>0</v>
      </c>
      <c r="I77" s="68"/>
      <c r="J77" s="68">
        <v>0</v>
      </c>
      <c r="K77" s="68">
        <v>0</v>
      </c>
      <c r="L77" s="68">
        <v>0</v>
      </c>
      <c r="M77" s="64"/>
    </row>
    <row r="78" spans="1:40" s="66" customFormat="1" ht="21.75" customHeight="1">
      <c r="A78" s="60" t="s">
        <v>148</v>
      </c>
      <c r="B78" s="98" t="s">
        <v>188</v>
      </c>
      <c r="C78" s="61" t="s">
        <v>135</v>
      </c>
      <c r="D78" s="62">
        <v>2</v>
      </c>
      <c r="E78" s="68"/>
      <c r="F78" s="68">
        <v>0</v>
      </c>
      <c r="G78" s="68"/>
      <c r="H78" s="68">
        <v>0</v>
      </c>
      <c r="I78" s="68"/>
      <c r="J78" s="68">
        <v>0</v>
      </c>
      <c r="K78" s="68">
        <v>0</v>
      </c>
      <c r="L78" s="68">
        <v>0</v>
      </c>
      <c r="M78" s="64"/>
    </row>
    <row r="79" spans="1:40" s="66" customFormat="1" ht="21.75" customHeight="1">
      <c r="A79" s="60" t="s">
        <v>147</v>
      </c>
      <c r="B79" s="98" t="s">
        <v>189</v>
      </c>
      <c r="C79" s="61" t="s">
        <v>135</v>
      </c>
      <c r="D79" s="62">
        <v>1</v>
      </c>
      <c r="E79" s="68"/>
      <c r="F79" s="68">
        <v>0</v>
      </c>
      <c r="G79" s="68"/>
      <c r="H79" s="68">
        <v>0</v>
      </c>
      <c r="I79" s="68"/>
      <c r="J79" s="68">
        <v>0</v>
      </c>
      <c r="K79" s="68">
        <v>0</v>
      </c>
      <c r="L79" s="68">
        <v>0</v>
      </c>
      <c r="M79" s="64"/>
    </row>
    <row r="80" spans="1:40" s="66" customFormat="1" ht="21.75" customHeight="1">
      <c r="A80" s="63" t="s">
        <v>190</v>
      </c>
      <c r="B80" s="98"/>
      <c r="C80" s="61" t="s">
        <v>191</v>
      </c>
      <c r="D80" s="62">
        <v>2</v>
      </c>
      <c r="E80" s="68"/>
      <c r="F80" s="68">
        <v>0</v>
      </c>
      <c r="G80" s="68"/>
      <c r="H80" s="68">
        <v>0</v>
      </c>
      <c r="I80" s="68"/>
      <c r="J80" s="68">
        <v>0</v>
      </c>
      <c r="K80" s="68">
        <v>0</v>
      </c>
      <c r="L80" s="68">
        <v>0</v>
      </c>
      <c r="M80" s="64"/>
    </row>
    <row r="81" spans="1:13" s="66" customFormat="1" ht="21.75" customHeight="1">
      <c r="A81" s="60" t="s">
        <v>146</v>
      </c>
      <c r="B81" s="98" t="s">
        <v>192</v>
      </c>
      <c r="C81" s="61" t="s">
        <v>135</v>
      </c>
      <c r="D81" s="62">
        <v>2</v>
      </c>
      <c r="E81" s="68"/>
      <c r="F81" s="68">
        <v>0</v>
      </c>
      <c r="G81" s="68"/>
      <c r="H81" s="68">
        <v>0</v>
      </c>
      <c r="I81" s="68"/>
      <c r="J81" s="68">
        <v>0</v>
      </c>
      <c r="K81" s="68">
        <v>0</v>
      </c>
      <c r="L81" s="68">
        <v>0</v>
      </c>
      <c r="M81" s="64"/>
    </row>
    <row r="82" spans="1:13" s="66" customFormat="1" ht="21.75" customHeight="1">
      <c r="A82" s="60" t="s">
        <v>145</v>
      </c>
      <c r="B82" s="98" t="s">
        <v>193</v>
      </c>
      <c r="C82" s="61" t="s">
        <v>135</v>
      </c>
      <c r="D82" s="62">
        <v>2</v>
      </c>
      <c r="E82" s="68"/>
      <c r="F82" s="68">
        <v>0</v>
      </c>
      <c r="G82" s="68"/>
      <c r="H82" s="68">
        <v>0</v>
      </c>
      <c r="I82" s="68"/>
      <c r="J82" s="68">
        <v>0</v>
      </c>
      <c r="K82" s="68">
        <v>0</v>
      </c>
      <c r="L82" s="68">
        <v>0</v>
      </c>
      <c r="M82" s="64"/>
    </row>
    <row r="83" spans="1:13" s="66" customFormat="1" ht="21.75" customHeight="1">
      <c r="A83" s="60" t="s">
        <v>144</v>
      </c>
      <c r="B83" s="98" t="s">
        <v>143</v>
      </c>
      <c r="C83" s="61" t="s">
        <v>135</v>
      </c>
      <c r="D83" s="62">
        <v>2</v>
      </c>
      <c r="E83" s="68"/>
      <c r="F83" s="68">
        <v>0</v>
      </c>
      <c r="G83" s="68"/>
      <c r="H83" s="68">
        <v>0</v>
      </c>
      <c r="I83" s="68"/>
      <c r="J83" s="68">
        <v>0</v>
      </c>
      <c r="K83" s="68">
        <v>0</v>
      </c>
      <c r="L83" s="68">
        <v>0</v>
      </c>
      <c r="M83" s="64"/>
    </row>
    <row r="84" spans="1:13" s="66" customFormat="1" ht="21.75" customHeight="1">
      <c r="A84" s="60" t="s">
        <v>142</v>
      </c>
      <c r="B84" s="98" t="s">
        <v>194</v>
      </c>
      <c r="C84" s="61" t="s">
        <v>135</v>
      </c>
      <c r="D84" s="62">
        <v>2</v>
      </c>
      <c r="E84" s="68"/>
      <c r="F84" s="68">
        <v>0</v>
      </c>
      <c r="G84" s="68"/>
      <c r="H84" s="68">
        <v>0</v>
      </c>
      <c r="I84" s="68"/>
      <c r="J84" s="68">
        <v>0</v>
      </c>
      <c r="K84" s="68">
        <v>0</v>
      </c>
      <c r="L84" s="68">
        <v>0</v>
      </c>
      <c r="M84" s="64"/>
    </row>
    <row r="85" spans="1:13" s="66" customFormat="1" ht="21.75" customHeight="1">
      <c r="A85" s="60" t="s">
        <v>141</v>
      </c>
      <c r="B85" s="98" t="s">
        <v>140</v>
      </c>
      <c r="C85" s="61" t="s">
        <v>135</v>
      </c>
      <c r="D85" s="62">
        <v>2</v>
      </c>
      <c r="E85" s="68"/>
      <c r="F85" s="68">
        <v>0</v>
      </c>
      <c r="G85" s="68"/>
      <c r="H85" s="68">
        <v>0</v>
      </c>
      <c r="I85" s="68"/>
      <c r="J85" s="68">
        <v>0</v>
      </c>
      <c r="K85" s="68">
        <v>0</v>
      </c>
      <c r="L85" s="68">
        <v>0</v>
      </c>
      <c r="M85" s="64"/>
    </row>
    <row r="86" spans="1:13" s="66" customFormat="1" ht="21.75" customHeight="1">
      <c r="A86" s="60" t="s">
        <v>139</v>
      </c>
      <c r="B86" s="98" t="s">
        <v>195</v>
      </c>
      <c r="C86" s="61" t="s">
        <v>135</v>
      </c>
      <c r="D86" s="62">
        <v>2</v>
      </c>
      <c r="E86" s="68"/>
      <c r="F86" s="68">
        <v>0</v>
      </c>
      <c r="G86" s="68"/>
      <c r="H86" s="68">
        <v>0</v>
      </c>
      <c r="I86" s="68"/>
      <c r="J86" s="68">
        <v>0</v>
      </c>
      <c r="K86" s="68">
        <v>0</v>
      </c>
      <c r="L86" s="68">
        <v>0</v>
      </c>
      <c r="M86" s="64"/>
    </row>
    <row r="87" spans="1:13" s="66" customFormat="1" ht="21.75" customHeight="1">
      <c r="A87" s="60" t="s">
        <v>138</v>
      </c>
      <c r="B87" s="98" t="s">
        <v>137</v>
      </c>
      <c r="C87" s="61" t="s">
        <v>136</v>
      </c>
      <c r="D87" s="62">
        <v>1.5</v>
      </c>
      <c r="E87" s="68"/>
      <c r="F87" s="68">
        <v>0</v>
      </c>
      <c r="G87" s="68"/>
      <c r="H87" s="68">
        <v>0</v>
      </c>
      <c r="I87" s="68"/>
      <c r="J87" s="68">
        <v>0</v>
      </c>
      <c r="K87" s="68">
        <v>0</v>
      </c>
      <c r="L87" s="68">
        <v>0</v>
      </c>
      <c r="M87" s="64"/>
    </row>
    <row r="88" spans="1:13" s="66" customFormat="1" ht="21.75" customHeight="1">
      <c r="A88" s="60" t="s">
        <v>196</v>
      </c>
      <c r="B88" s="98"/>
      <c r="C88" s="61"/>
      <c r="D88" s="62"/>
      <c r="E88" s="63"/>
      <c r="F88" s="73">
        <v>0</v>
      </c>
      <c r="G88" s="63"/>
      <c r="H88" s="73">
        <v>0</v>
      </c>
      <c r="I88" s="63"/>
      <c r="J88" s="73">
        <v>0</v>
      </c>
      <c r="K88" s="60"/>
      <c r="L88" s="68">
        <v>0</v>
      </c>
      <c r="M88" s="64"/>
    </row>
    <row r="89" spans="1:13" s="80" customFormat="1" ht="21.75" customHeight="1">
      <c r="A89" s="74"/>
      <c r="B89" s="100"/>
      <c r="C89" s="75"/>
      <c r="D89" s="76"/>
      <c r="E89" s="77"/>
      <c r="F89" s="78"/>
      <c r="G89" s="77"/>
      <c r="H89" s="78"/>
      <c r="I89" s="77"/>
      <c r="J89" s="78"/>
      <c r="K89" s="74"/>
      <c r="L89" s="78"/>
      <c r="M89" s="79"/>
    </row>
    <row r="90" spans="1:13" ht="30" customHeight="1">
      <c r="A90" s="102" t="s">
        <v>245</v>
      </c>
      <c r="B90" s="48"/>
      <c r="C90" s="4"/>
      <c r="D90" s="15"/>
      <c r="E90" s="90"/>
      <c r="F90" s="90"/>
      <c r="G90" s="90"/>
      <c r="H90" s="90"/>
      <c r="I90" s="90"/>
      <c r="J90" s="90"/>
      <c r="K90" s="90"/>
      <c r="L90" s="90"/>
      <c r="M90" s="90"/>
    </row>
    <row r="91" spans="1:13" ht="30" customHeight="1">
      <c r="A91" s="56" t="s">
        <v>197</v>
      </c>
      <c r="B91" s="58" t="s">
        <v>198</v>
      </c>
      <c r="C91" s="55" t="s">
        <v>166</v>
      </c>
      <c r="D91" s="101">
        <v>7</v>
      </c>
      <c r="E91" s="22"/>
      <c r="F91" s="8">
        <v>0</v>
      </c>
      <c r="G91" s="8"/>
      <c r="H91" s="8">
        <v>0</v>
      </c>
      <c r="I91" s="8"/>
      <c r="J91" s="8">
        <v>0</v>
      </c>
      <c r="K91" s="8">
        <v>0</v>
      </c>
      <c r="L91" s="8">
        <v>0</v>
      </c>
      <c r="M91" s="90"/>
    </row>
    <row r="92" spans="1:13" ht="30" customHeight="1">
      <c r="A92" s="56" t="s">
        <v>199</v>
      </c>
      <c r="B92" s="58" t="s">
        <v>200</v>
      </c>
      <c r="C92" s="55" t="s">
        <v>201</v>
      </c>
      <c r="D92" s="101">
        <v>1</v>
      </c>
      <c r="E92" s="22"/>
      <c r="F92" s="8">
        <v>0</v>
      </c>
      <c r="G92" s="8"/>
      <c r="H92" s="8">
        <v>0</v>
      </c>
      <c r="I92" s="8"/>
      <c r="J92" s="8">
        <v>0</v>
      </c>
      <c r="K92" s="8">
        <v>0</v>
      </c>
      <c r="L92" s="8">
        <v>0</v>
      </c>
      <c r="M92" s="90"/>
    </row>
    <row r="93" spans="1:13" ht="30" customHeight="1">
      <c r="A93" s="56" t="s">
        <v>202</v>
      </c>
      <c r="B93" s="58" t="s">
        <v>203</v>
      </c>
      <c r="C93" s="55" t="s">
        <v>201</v>
      </c>
      <c r="D93" s="101">
        <v>1</v>
      </c>
      <c r="E93" s="22"/>
      <c r="F93" s="8">
        <v>0</v>
      </c>
      <c r="G93" s="8"/>
      <c r="H93" s="8">
        <v>0</v>
      </c>
      <c r="I93" s="8"/>
      <c r="J93" s="8">
        <v>0</v>
      </c>
      <c r="K93" s="8">
        <v>0</v>
      </c>
      <c r="L93" s="8">
        <v>0</v>
      </c>
      <c r="M93" s="90"/>
    </row>
    <row r="94" spans="1:13" ht="30" customHeight="1">
      <c r="A94" s="56" t="s">
        <v>204</v>
      </c>
      <c r="B94" s="58" t="s">
        <v>205</v>
      </c>
      <c r="C94" s="55" t="s">
        <v>201</v>
      </c>
      <c r="D94" s="101">
        <v>1</v>
      </c>
      <c r="E94" s="22"/>
      <c r="F94" s="8">
        <v>0</v>
      </c>
      <c r="G94" s="8"/>
      <c r="H94" s="8">
        <v>0</v>
      </c>
      <c r="I94" s="8"/>
      <c r="J94" s="8">
        <v>0</v>
      </c>
      <c r="K94" s="8">
        <v>0</v>
      </c>
      <c r="L94" s="8">
        <v>0</v>
      </c>
      <c r="M94" s="90"/>
    </row>
    <row r="95" spans="1:13" ht="30" customHeight="1">
      <c r="A95" s="107"/>
      <c r="B95" s="58"/>
      <c r="C95" s="55"/>
      <c r="D95" s="101"/>
      <c r="E95" s="22"/>
      <c r="F95" s="8"/>
      <c r="G95" s="8"/>
      <c r="H95" s="8"/>
      <c r="I95" s="8"/>
      <c r="J95" s="8"/>
      <c r="K95" s="8"/>
      <c r="L95" s="8"/>
      <c r="M95" s="106"/>
    </row>
    <row r="96" spans="1:13" ht="30" customHeight="1">
      <c r="A96" s="107"/>
      <c r="B96" s="58"/>
      <c r="C96" s="55"/>
      <c r="D96" s="101"/>
      <c r="E96" s="22"/>
      <c r="F96" s="8"/>
      <c r="G96" s="8"/>
      <c r="H96" s="8"/>
      <c r="I96" s="8"/>
      <c r="J96" s="8"/>
      <c r="K96" s="8"/>
      <c r="L96" s="8"/>
      <c r="M96" s="106"/>
    </row>
    <row r="97" spans="1:13" ht="30" customHeight="1">
      <c r="A97" s="107"/>
      <c r="B97" s="58"/>
      <c r="C97" s="55"/>
      <c r="D97" s="101"/>
      <c r="E97" s="22"/>
      <c r="F97" s="8"/>
      <c r="G97" s="8"/>
      <c r="H97" s="8"/>
      <c r="I97" s="8"/>
      <c r="J97" s="8"/>
      <c r="K97" s="8"/>
      <c r="L97" s="8"/>
      <c r="M97" s="106"/>
    </row>
    <row r="98" spans="1:13" ht="30" customHeight="1">
      <c r="A98" s="107"/>
      <c r="B98" s="58"/>
      <c r="C98" s="55"/>
      <c r="D98" s="101"/>
      <c r="E98" s="22"/>
      <c r="F98" s="8"/>
      <c r="G98" s="8"/>
      <c r="H98" s="8"/>
      <c r="I98" s="8"/>
      <c r="J98" s="8"/>
      <c r="K98" s="8"/>
      <c r="L98" s="8"/>
      <c r="M98" s="106"/>
    </row>
    <row r="99" spans="1:13" ht="30" customHeight="1">
      <c r="A99" s="90"/>
      <c r="B99" s="48"/>
      <c r="C99" s="4"/>
      <c r="D99" s="15"/>
      <c r="E99" s="8"/>
      <c r="F99" s="8">
        <v>0</v>
      </c>
      <c r="G99" s="8"/>
      <c r="H99" s="8">
        <v>0</v>
      </c>
      <c r="I99" s="8"/>
      <c r="J99" s="8">
        <v>0</v>
      </c>
      <c r="K99" s="8">
        <v>0</v>
      </c>
      <c r="L99" s="8">
        <v>0</v>
      </c>
      <c r="M99" s="90"/>
    </row>
    <row r="100" spans="1:13" ht="30" customHeight="1">
      <c r="A100" s="90" t="s">
        <v>206</v>
      </c>
      <c r="B100" s="48"/>
      <c r="C100" s="4"/>
      <c r="D100" s="15"/>
      <c r="E100" s="90"/>
      <c r="F100" s="8">
        <v>0</v>
      </c>
      <c r="G100" s="90"/>
      <c r="H100" s="8">
        <v>0</v>
      </c>
      <c r="I100" s="90"/>
      <c r="J100" s="8">
        <v>0</v>
      </c>
      <c r="K100" s="90"/>
      <c r="L100" s="8">
        <v>0</v>
      </c>
      <c r="M100" s="90"/>
    </row>
    <row r="101" spans="1:13" ht="30" customHeight="1">
      <c r="A101" s="90"/>
      <c r="B101" s="48"/>
      <c r="C101" s="4"/>
      <c r="D101" s="15"/>
      <c r="E101" s="90"/>
      <c r="F101" s="8"/>
      <c r="G101" s="90"/>
      <c r="H101" s="8"/>
      <c r="I101" s="90"/>
      <c r="J101" s="8"/>
      <c r="K101" s="90"/>
      <c r="L101" s="8"/>
      <c r="M101" s="90"/>
    </row>
    <row r="102" spans="1:13" ht="30" customHeight="1">
      <c r="A102" s="18" t="s">
        <v>23</v>
      </c>
      <c r="B102" s="97"/>
      <c r="C102" s="19"/>
      <c r="D102" s="20"/>
      <c r="E102" s="18"/>
      <c r="F102" s="21">
        <v>0</v>
      </c>
      <c r="G102" s="18"/>
      <c r="H102" s="21">
        <v>0</v>
      </c>
      <c r="I102" s="18"/>
      <c r="J102" s="21">
        <v>0</v>
      </c>
      <c r="K102" s="18"/>
      <c r="L102" s="21">
        <v>0</v>
      </c>
      <c r="M102" s="18"/>
    </row>
    <row r="103" spans="1:13" ht="30" customHeight="1">
      <c r="A103" s="90"/>
      <c r="B103" s="48"/>
      <c r="C103" s="4"/>
      <c r="D103" s="15"/>
      <c r="E103" s="90"/>
      <c r="F103" s="8"/>
      <c r="G103" s="90"/>
      <c r="H103" s="8"/>
      <c r="I103" s="90"/>
      <c r="J103" s="8"/>
      <c r="K103" s="90"/>
      <c r="L103" s="8"/>
      <c r="M103" s="90"/>
    </row>
    <row r="104" spans="1:13" ht="30" customHeight="1">
      <c r="A104" s="105" t="s">
        <v>255</v>
      </c>
      <c r="B104" s="48"/>
      <c r="C104" s="4"/>
      <c r="D104" s="15"/>
      <c r="E104" s="90"/>
      <c r="F104" s="90"/>
      <c r="G104" s="90"/>
      <c r="H104" s="90"/>
      <c r="I104" s="90"/>
      <c r="J104" s="90"/>
      <c r="K104" s="90"/>
      <c r="L104" s="90"/>
      <c r="M104" s="90"/>
    </row>
    <row r="105" spans="1:13" ht="30" customHeight="1">
      <c r="A105" s="91" t="s">
        <v>47</v>
      </c>
      <c r="B105" s="96" t="s">
        <v>50</v>
      </c>
      <c r="C105" s="5" t="s">
        <v>25</v>
      </c>
      <c r="D105" s="15">
        <v>3.4</v>
      </c>
      <c r="E105" s="8"/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91" t="s">
        <v>19</v>
      </c>
    </row>
    <row r="106" spans="1:13" ht="30" customHeight="1">
      <c r="A106" s="91" t="s">
        <v>48</v>
      </c>
      <c r="B106" s="96" t="s">
        <v>49</v>
      </c>
      <c r="C106" s="5" t="s">
        <v>25</v>
      </c>
      <c r="D106" s="15">
        <v>3.4</v>
      </c>
      <c r="E106" s="8"/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91" t="s">
        <v>19</v>
      </c>
    </row>
    <row r="107" spans="1:13" ht="30" customHeight="1">
      <c r="A107" s="91" t="s">
        <v>51</v>
      </c>
      <c r="B107" s="96" t="s">
        <v>52</v>
      </c>
      <c r="C107" s="5" t="s">
        <v>25</v>
      </c>
      <c r="D107" s="15">
        <v>3.4</v>
      </c>
      <c r="E107" s="8"/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91" t="s">
        <v>19</v>
      </c>
    </row>
    <row r="108" spans="1:13" ht="30" customHeight="1">
      <c r="A108" s="90"/>
      <c r="B108" s="48"/>
      <c r="C108" s="4"/>
      <c r="D108" s="15"/>
      <c r="E108" s="90"/>
      <c r="F108" s="90"/>
      <c r="G108" s="90"/>
      <c r="H108" s="90"/>
      <c r="I108" s="90"/>
      <c r="J108" s="90"/>
      <c r="K108" s="90"/>
      <c r="L108" s="90"/>
      <c r="M108" s="90"/>
    </row>
    <row r="109" spans="1:13" ht="30" customHeight="1">
      <c r="A109" s="90" t="s">
        <v>23</v>
      </c>
      <c r="B109" s="48"/>
      <c r="C109" s="4"/>
      <c r="D109" s="15"/>
      <c r="E109" s="90"/>
      <c r="F109" s="8">
        <v>0</v>
      </c>
      <c r="G109" s="90"/>
      <c r="H109" s="8">
        <v>0</v>
      </c>
      <c r="I109" s="90"/>
      <c r="J109" s="8">
        <v>0</v>
      </c>
      <c r="K109" s="90"/>
      <c r="L109" s="8">
        <v>0</v>
      </c>
      <c r="M109" s="90"/>
    </row>
    <row r="110" spans="1:13" ht="30" customHeight="1">
      <c r="A110" s="90"/>
      <c r="B110" s="48"/>
      <c r="C110" s="4"/>
      <c r="D110" s="15"/>
      <c r="E110" s="90"/>
      <c r="F110" s="8"/>
      <c r="G110" s="90"/>
      <c r="H110" s="8"/>
      <c r="I110" s="90"/>
      <c r="J110" s="8"/>
      <c r="K110" s="90"/>
      <c r="L110" s="8"/>
      <c r="M110" s="90"/>
    </row>
  </sheetData>
  <mergeCells count="5">
    <mergeCell ref="A1:L1"/>
    <mergeCell ref="E2:F2"/>
    <mergeCell ref="G2:H2"/>
    <mergeCell ref="I2:J2"/>
    <mergeCell ref="K2:L2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58" max="12" man="1"/>
    <brk id="88" max="12" man="1"/>
    <brk id="10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집계표</vt:lpstr>
      <vt:lpstr>물량내역서</vt:lpstr>
      <vt:lpstr>물량내역서!Print_Area</vt:lpstr>
      <vt:lpstr>원가계산서!Print_Area</vt:lpstr>
      <vt:lpstr>집계표!Print_Area</vt:lpstr>
      <vt:lpstr>물량내역서!Print_Titles</vt:lpstr>
      <vt:lpstr>원가계산서!Print_Titles</vt:lpstr>
      <vt:lpstr>집계표!Print_Titles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Doole-Taewoo</dc:creator>
  <cp:lastModifiedBy>user</cp:lastModifiedBy>
  <cp:lastPrinted>2015-05-14T08:38:54Z</cp:lastPrinted>
  <dcterms:created xsi:type="dcterms:W3CDTF">2013-06-18T06:44:34Z</dcterms:created>
  <dcterms:modified xsi:type="dcterms:W3CDTF">2015-05-14T08:40:56Z</dcterms:modified>
</cp:coreProperties>
</file>