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8765" windowHeight="11445" tabRatio="900"/>
  </bookViews>
  <sheets>
    <sheet name="원가계산서" sheetId="2" r:id="rId1"/>
    <sheet name="집계표" sheetId="3" r:id="rId2"/>
    <sheet name="내역서" sheetId="4" r:id="rId3"/>
  </sheets>
  <definedNames>
    <definedName name="_xlnm.Print_Area" localSheetId="2">내역서!$A$1:$M$101</definedName>
    <definedName name="_xlnm.Print_Area" localSheetId="0">원가계산서!$A$1:$F$26</definedName>
    <definedName name="_xlnm.Print_Area" localSheetId="1">집계표!$A$1:$M$14</definedName>
    <definedName name="_xlnm.Print_Area">#REF!</definedName>
    <definedName name="_xlnm.Print_Titles" localSheetId="2">내역서!$1:$3</definedName>
    <definedName name="_xlnm.Print_Titles" localSheetId="0">원가계산서!$1:$1</definedName>
    <definedName name="_xlnm.Print_Titles" localSheetId="1">집계표!$1:$4</definedName>
    <definedName name="_xlnm.Print_Titles">#REF!</definedName>
  </definedNames>
  <calcPr calcId="125725"/>
</workbook>
</file>

<file path=xl/calcChain.xml><?xml version="1.0" encoding="utf-8"?>
<calcChain xmlns="http://schemas.openxmlformats.org/spreadsheetml/2006/main">
  <c r="I8" i="2"/>
  <c r="J11"/>
  <c r="J14"/>
  <c r="J15"/>
  <c r="J16"/>
  <c r="J17"/>
  <c r="J18"/>
  <c r="J21"/>
  <c r="J22"/>
  <c r="J25"/>
  <c r="H89" i="4"/>
  <c r="F85"/>
  <c r="F86"/>
  <c r="F87"/>
  <c r="F88"/>
  <c r="F89"/>
  <c r="H77"/>
  <c r="H78"/>
  <c r="H79"/>
  <c r="H71"/>
  <c r="H72"/>
  <c r="F71"/>
  <c r="F72"/>
  <c r="F73"/>
  <c r="F74"/>
  <c r="F75"/>
  <c r="F76"/>
  <c r="F77"/>
  <c r="F78"/>
  <c r="F79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H17"/>
  <c r="H18"/>
  <c r="H19"/>
  <c r="H20"/>
  <c r="H21"/>
  <c r="H22"/>
  <c r="F19"/>
  <c r="F20"/>
  <c r="F21"/>
  <c r="J63"/>
  <c r="J64"/>
  <c r="J65"/>
  <c r="J41"/>
  <c r="J42"/>
  <c r="J43"/>
  <c r="J44"/>
  <c r="J45"/>
  <c r="J46"/>
  <c r="J47"/>
  <c r="J48"/>
  <c r="K65"/>
  <c r="K64"/>
  <c r="K63"/>
  <c r="L63"/>
  <c r="J62"/>
  <c r="K62"/>
  <c r="L64" l="1"/>
  <c r="L65"/>
  <c r="L62"/>
  <c r="K51" l="1"/>
  <c r="J51"/>
  <c r="K89"/>
  <c r="K88"/>
  <c r="H88"/>
  <c r="J88"/>
  <c r="K61"/>
  <c r="J61"/>
  <c r="K59"/>
  <c r="J59"/>
  <c r="K44"/>
  <c r="J8"/>
  <c r="F8"/>
  <c r="H70"/>
  <c r="K98"/>
  <c r="J98"/>
  <c r="H98"/>
  <c r="F98"/>
  <c r="K97"/>
  <c r="J97"/>
  <c r="J100" s="1"/>
  <c r="H97"/>
  <c r="H100" s="1"/>
  <c r="F97"/>
  <c r="K90"/>
  <c r="J90"/>
  <c r="H90"/>
  <c r="F90"/>
  <c r="K87"/>
  <c r="J87"/>
  <c r="H87"/>
  <c r="K86"/>
  <c r="J86"/>
  <c r="H86"/>
  <c r="K85"/>
  <c r="J85"/>
  <c r="H85"/>
  <c r="K84"/>
  <c r="J84"/>
  <c r="H84"/>
  <c r="F84"/>
  <c r="K80"/>
  <c r="J80"/>
  <c r="H80"/>
  <c r="F80"/>
  <c r="J78"/>
  <c r="J77"/>
  <c r="J76"/>
  <c r="J75"/>
  <c r="H75"/>
  <c r="J74"/>
  <c r="H74"/>
  <c r="J73"/>
  <c r="H73"/>
  <c r="J72"/>
  <c r="J71"/>
  <c r="J70"/>
  <c r="K60"/>
  <c r="J60"/>
  <c r="K58"/>
  <c r="J58"/>
  <c r="K57"/>
  <c r="J57"/>
  <c r="K56"/>
  <c r="J56"/>
  <c r="K55"/>
  <c r="J55"/>
  <c r="K54"/>
  <c r="J54"/>
  <c r="K53"/>
  <c r="J53"/>
  <c r="K52"/>
  <c r="J52"/>
  <c r="K50"/>
  <c r="J50"/>
  <c r="K49"/>
  <c r="J49"/>
  <c r="K48"/>
  <c r="K47"/>
  <c r="K46"/>
  <c r="K43"/>
  <c r="K42"/>
  <c r="K41"/>
  <c r="J40"/>
  <c r="K40"/>
  <c r="J39"/>
  <c r="J38"/>
  <c r="J37"/>
  <c r="J36"/>
  <c r="J35"/>
  <c r="J34"/>
  <c r="J33"/>
  <c r="J32"/>
  <c r="J31"/>
  <c r="J30"/>
  <c r="J29"/>
  <c r="J28"/>
  <c r="J27"/>
  <c r="J22"/>
  <c r="J21"/>
  <c r="J20"/>
  <c r="J19"/>
  <c r="J18"/>
  <c r="J17"/>
  <c r="J16"/>
  <c r="K12"/>
  <c r="J12"/>
  <c r="H12"/>
  <c r="F12"/>
  <c r="J10"/>
  <c r="J9"/>
  <c r="F9"/>
  <c r="J7"/>
  <c r="A13" i="3"/>
  <c r="K11"/>
  <c r="A11"/>
  <c r="K10"/>
  <c r="A10"/>
  <c r="K9"/>
  <c r="A9"/>
  <c r="K8"/>
  <c r="A8"/>
  <c r="K7"/>
  <c r="A7"/>
  <c r="A6"/>
  <c r="L5"/>
  <c r="J91" i="4" l="1"/>
  <c r="J11" i="3" s="1"/>
  <c r="K38" i="4"/>
  <c r="K31"/>
  <c r="K39"/>
  <c r="L59"/>
  <c r="L89"/>
  <c r="L38"/>
  <c r="L73"/>
  <c r="L85"/>
  <c r="L86"/>
  <c r="L87"/>
  <c r="L90"/>
  <c r="L97"/>
  <c r="L98"/>
  <c r="L48"/>
  <c r="L49"/>
  <c r="L52"/>
  <c r="L61"/>
  <c r="F100"/>
  <c r="F13" i="3" s="1"/>
  <c r="E23" i="2" s="1"/>
  <c r="I23" s="1"/>
  <c r="L88" i="4"/>
  <c r="L51"/>
  <c r="L50"/>
  <c r="F91"/>
  <c r="F11" i="3" s="1"/>
  <c r="H7" i="4"/>
  <c r="J67"/>
  <c r="J9" i="3" s="1"/>
  <c r="L53" i="4"/>
  <c r="L54"/>
  <c r="L55"/>
  <c r="L56"/>
  <c r="L57"/>
  <c r="L58"/>
  <c r="L60"/>
  <c r="H91"/>
  <c r="H11" i="3" s="1"/>
  <c r="K9" i="4"/>
  <c r="L39"/>
  <c r="L74"/>
  <c r="L12"/>
  <c r="J24"/>
  <c r="J8" i="3" s="1"/>
  <c r="L31" i="4"/>
  <c r="L46"/>
  <c r="L71"/>
  <c r="K8"/>
  <c r="L43"/>
  <c r="L47"/>
  <c r="L75"/>
  <c r="H10"/>
  <c r="L41"/>
  <c r="L80"/>
  <c r="K74"/>
  <c r="H8"/>
  <c r="L8" s="1"/>
  <c r="H9"/>
  <c r="L9" s="1"/>
  <c r="F22"/>
  <c r="L40"/>
  <c r="L42"/>
  <c r="L44"/>
  <c r="K73"/>
  <c r="K75"/>
  <c r="L84"/>
  <c r="F17"/>
  <c r="H76"/>
  <c r="L32" l="1"/>
  <c r="K32"/>
  <c r="J11"/>
  <c r="J13" s="1"/>
  <c r="J7" i="3" s="1"/>
  <c r="L100" i="4"/>
  <c r="L91"/>
  <c r="K71"/>
  <c r="L11" i="3"/>
  <c r="H27" i="4"/>
  <c r="F16"/>
  <c r="K70"/>
  <c r="F70"/>
  <c r="K77"/>
  <c r="L77"/>
  <c r="K72" l="1"/>
  <c r="L72"/>
  <c r="F11"/>
  <c r="K10"/>
  <c r="F10"/>
  <c r="L10" s="1"/>
  <c r="H67"/>
  <c r="J79"/>
  <c r="L70"/>
  <c r="K78"/>
  <c r="L37" l="1"/>
  <c r="K37"/>
  <c r="L33"/>
  <c r="K33"/>
  <c r="H9" i="3"/>
  <c r="J81" i="4"/>
  <c r="J93" s="1"/>
  <c r="H81"/>
  <c r="H10" i="3" s="1"/>
  <c r="L78" i="4"/>
  <c r="K7"/>
  <c r="F7"/>
  <c r="K76"/>
  <c r="H11"/>
  <c r="K11"/>
  <c r="J10" i="3" l="1"/>
  <c r="J6" s="1"/>
  <c r="E13" i="2" s="1"/>
  <c r="I13" s="1"/>
  <c r="L36" i="4"/>
  <c r="K36"/>
  <c r="L34"/>
  <c r="K34"/>
  <c r="L11"/>
  <c r="H13"/>
  <c r="H16"/>
  <c r="K16"/>
  <c r="L22"/>
  <c r="K22"/>
  <c r="L7"/>
  <c r="L17"/>
  <c r="K17"/>
  <c r="L76"/>
  <c r="H24" l="1"/>
  <c r="H8" i="3" s="1"/>
  <c r="L16" i="4"/>
  <c r="K30"/>
  <c r="L30"/>
  <c r="H7" i="3"/>
  <c r="K28" i="4" l="1"/>
  <c r="L28"/>
  <c r="H93"/>
  <c r="H6" i="3"/>
  <c r="E10" i="2" s="1"/>
  <c r="F27" i="4"/>
  <c r="L27" s="1"/>
  <c r="K27"/>
  <c r="K29"/>
  <c r="L29"/>
  <c r="K45"/>
  <c r="L45"/>
  <c r="E11" i="2" l="1"/>
  <c r="E12" s="1"/>
  <c r="I12" s="1"/>
  <c r="I10"/>
  <c r="I11" s="1"/>
  <c r="L20" i="4"/>
  <c r="K20"/>
  <c r="K19"/>
  <c r="L19"/>
  <c r="K21"/>
  <c r="L21"/>
  <c r="F13"/>
  <c r="K18"/>
  <c r="F18"/>
  <c r="I15" i="2" l="1"/>
  <c r="I14"/>
  <c r="E14"/>
  <c r="E15"/>
  <c r="L18" i="4"/>
  <c r="L24" s="1"/>
  <c r="F24"/>
  <c r="F8" i="3" s="1"/>
  <c r="L8" s="1"/>
  <c r="F7"/>
  <c r="L13" i="4"/>
  <c r="L7" i="3" l="1"/>
  <c r="K35" i="4" l="1"/>
  <c r="K79"/>
  <c r="L35" l="1"/>
  <c r="F67"/>
  <c r="L67" s="1"/>
  <c r="L79"/>
  <c r="L81" s="1"/>
  <c r="F81"/>
  <c r="F9" i="3" l="1"/>
  <c r="F10"/>
  <c r="L10" s="1"/>
  <c r="F93" i="4"/>
  <c r="L93" s="1"/>
  <c r="L9" i="3" l="1"/>
  <c r="F6"/>
  <c r="L6" l="1"/>
  <c r="E6" i="2"/>
  <c r="I6" s="1"/>
  <c r="E7" l="1"/>
  <c r="I7" s="1"/>
  <c r="E9" l="1"/>
  <c r="E18" l="1"/>
  <c r="I9"/>
  <c r="E16"/>
  <c r="E17"/>
  <c r="I17" l="1"/>
  <c r="I18"/>
  <c r="I16"/>
  <c r="E19"/>
  <c r="I19" s="1"/>
  <c r="I21" l="1"/>
  <c r="I22" s="1"/>
  <c r="E20"/>
  <c r="E21" l="1"/>
  <c r="E22" s="1"/>
  <c r="I20"/>
  <c r="I24" s="1"/>
  <c r="I26" l="1"/>
  <c r="E26" s="1"/>
  <c r="I25"/>
  <c r="E24"/>
  <c r="E25" s="1"/>
</calcChain>
</file>

<file path=xl/sharedStrings.xml><?xml version="1.0" encoding="utf-8"?>
<sst xmlns="http://schemas.openxmlformats.org/spreadsheetml/2006/main" count="391" uniqueCount="229">
  <si>
    <t>TON</t>
  </si>
  <si>
    <t>조</t>
  </si>
  <si>
    <t>개</t>
  </si>
  <si>
    <t>개소</t>
  </si>
  <si>
    <t>EA</t>
  </si>
  <si>
    <t>M</t>
  </si>
  <si>
    <t>혼합건설폐기물(소각 5%이하)</t>
  </si>
  <si>
    <t>[ 합           계 ]</t>
  </si>
  <si>
    <t>공종레벨</t>
  </si>
  <si>
    <t>0101</t>
  </si>
  <si>
    <t>010108</t>
  </si>
  <si>
    <t>재  료  비</t>
  </si>
  <si>
    <t>010111</t>
  </si>
  <si>
    <t>노  무  비</t>
  </si>
  <si>
    <t>공종소계</t>
  </si>
  <si>
    <t>금  액</t>
  </si>
  <si>
    <t>비  고</t>
  </si>
  <si>
    <t>공종코드</t>
  </si>
  <si>
    <t>비닐페인트</t>
  </si>
  <si>
    <t>010101</t>
  </si>
  <si>
    <t>단  가</t>
  </si>
  <si>
    <t>상위공종</t>
  </si>
  <si>
    <t>공종구분</t>
  </si>
  <si>
    <t>감시용카메라 녹화중 필름 부착</t>
  </si>
  <si>
    <t>기    타    경    비</t>
  </si>
  <si>
    <t>도    급    금    액</t>
  </si>
  <si>
    <t>총       원       가</t>
  </si>
  <si>
    <t>이                윤</t>
  </si>
  <si>
    <t>기    계    경    비</t>
  </si>
  <si>
    <t>소                계</t>
  </si>
  <si>
    <t>[ 소          계 ]</t>
  </si>
  <si>
    <t>[ 소           계 ]</t>
  </si>
  <si>
    <t xml:space="preserve"> 소               계</t>
  </si>
  <si>
    <t xml:space="preserve">    01  가  설  공  사</t>
  </si>
  <si>
    <t xml:space="preserve">    00  폐 기 물 공 사</t>
  </si>
  <si>
    <t xml:space="preserve">    02  철 거  공  사</t>
  </si>
  <si>
    <t>12.5MM방화+그라스울+칼라강판</t>
  </si>
  <si>
    <t>공      종      별      내     역     서</t>
  </si>
  <si>
    <t>변수</t>
  </si>
  <si>
    <t/>
  </si>
  <si>
    <t>M2</t>
  </si>
  <si>
    <t>공 사 원 가 계 산 서</t>
  </si>
  <si>
    <t>간   접   재  료  비</t>
  </si>
  <si>
    <t>직   접   재  료  비</t>
  </si>
  <si>
    <t>환  경  보   전   비</t>
  </si>
  <si>
    <t>일  반   관   리  비</t>
  </si>
  <si>
    <t>365시안 띠장필름 부착</t>
  </si>
  <si>
    <t>순  공  사  원  가</t>
  </si>
  <si>
    <t>폐  기  물  처 리 비</t>
  </si>
  <si>
    <t>부   가   가  치  세</t>
  </si>
  <si>
    <t>준공청소 및 가구정리 포함</t>
  </si>
  <si>
    <t xml:space="preserve">    04  외부마감공사</t>
  </si>
  <si>
    <t xml:space="preserve">    03 수장,마감공사</t>
  </si>
  <si>
    <t>T=24MM, 복층유리</t>
  </si>
  <si>
    <t>안  전   관   리  비</t>
  </si>
  <si>
    <t>고  용  보   험   료</t>
  </si>
  <si>
    <t>산  재  보   험   료</t>
  </si>
  <si>
    <t>직   접   노  무  비</t>
  </si>
  <si>
    <t>간   접   노  무  비</t>
  </si>
  <si>
    <t>작업설.부산물 등(△)</t>
  </si>
  <si>
    <t>F</t>
  </si>
  <si>
    <t>재료비</t>
  </si>
  <si>
    <t>A</t>
  </si>
  <si>
    <t>건설폐기물</t>
  </si>
  <si>
    <t>경량철골천정틀</t>
  </si>
  <si>
    <t>건축물현장정리</t>
  </si>
  <si>
    <t>M-BAR</t>
  </si>
  <si>
    <t>수성페인트</t>
  </si>
  <si>
    <t>경  비</t>
  </si>
  <si>
    <t>비    고</t>
  </si>
  <si>
    <t>조립식말비계</t>
  </si>
  <si>
    <t>W100</t>
  </si>
  <si>
    <t>250*500</t>
  </si>
  <si>
    <t>70*200</t>
  </si>
  <si>
    <t>300*300</t>
  </si>
  <si>
    <t>유리철거</t>
  </si>
  <si>
    <t>후로아힌지철거</t>
  </si>
  <si>
    <t>마루널깔기</t>
  </si>
  <si>
    <t>경보행시트</t>
  </si>
  <si>
    <t>돌출간판</t>
  </si>
  <si>
    <t>점두간판</t>
  </si>
  <si>
    <t>친환경 2회</t>
  </si>
  <si>
    <t>SGP칸막이</t>
  </si>
  <si>
    <t>THK 9MM</t>
  </si>
  <si>
    <t>칸막이문틀</t>
  </si>
  <si>
    <t>소포포장대</t>
  </si>
  <si>
    <t>전기온돌판넬</t>
  </si>
  <si>
    <t>가설칸막이</t>
  </si>
  <si>
    <t>석고보드붙이기</t>
  </si>
  <si>
    <t>칸막이벽체철거</t>
  </si>
  <si>
    <t>방열기 철거</t>
  </si>
  <si>
    <t>도어체크</t>
  </si>
  <si>
    <t>피보트힌지</t>
  </si>
  <si>
    <t>자동온도조절기</t>
  </si>
  <si>
    <t>천정점검구</t>
  </si>
  <si>
    <t>450*450</t>
  </si>
  <si>
    <t>조합페인트</t>
  </si>
  <si>
    <t>철재면 2회</t>
  </si>
  <si>
    <t>ATM기부스</t>
  </si>
  <si>
    <t>K-8300</t>
  </si>
  <si>
    <t>강화유리도어</t>
  </si>
  <si>
    <t>플로어힌지</t>
  </si>
  <si>
    <t>유리구입</t>
  </si>
  <si>
    <t>유리끼우고닦기</t>
  </si>
  <si>
    <t>유리주위코킹</t>
  </si>
  <si>
    <t>창호주위코킹</t>
  </si>
  <si>
    <t>칼라강판칸막이</t>
  </si>
  <si>
    <t>중간칸막이</t>
  </si>
  <si>
    <t>측면마감판</t>
  </si>
  <si>
    <t>씽크수전</t>
  </si>
  <si>
    <t>씽크대배관연결</t>
  </si>
  <si>
    <t>스텐재료분리대</t>
  </si>
  <si>
    <t>단위</t>
  </si>
  <si>
    <t>수량</t>
  </si>
  <si>
    <t>석재, 타일면 보양</t>
  </si>
  <si>
    <t>건설폐기물운반비</t>
  </si>
  <si>
    <t>30KM(중간처리)</t>
  </si>
  <si>
    <t>2 ply, 천정</t>
  </si>
  <si>
    <t>12MM 내수합판</t>
  </si>
  <si>
    <t>카운터상부미드라인</t>
  </si>
  <si>
    <t>천정 3회, 친환경</t>
  </si>
  <si>
    <t>MDF붙이기/벽</t>
  </si>
  <si>
    <t>석고보드 천정철거</t>
  </si>
  <si>
    <t>경량철골천정틀철거</t>
  </si>
  <si>
    <t>강화유리도어철거</t>
  </si>
  <si>
    <t>인테리어필름붙이기</t>
  </si>
  <si>
    <t>다기능금융카운터</t>
  </si>
  <si>
    <t>다기능우편카운터</t>
  </si>
  <si>
    <t>&lt; 상록회관우체국&gt;</t>
  </si>
  <si>
    <t>치오콜 10MM</t>
  </si>
  <si>
    <t>냉,온수혼합꼭지</t>
  </si>
  <si>
    <t>노무비</t>
  </si>
  <si>
    <t>필연대</t>
  </si>
  <si>
    <t>합판</t>
  </si>
  <si>
    <t>도어록</t>
  </si>
  <si>
    <t>5MM</t>
  </si>
  <si>
    <t>싱크대</t>
  </si>
  <si>
    <t>대</t>
  </si>
  <si>
    <t>식</t>
  </si>
  <si>
    <t>구    성   비</t>
  </si>
  <si>
    <t>C10</t>
  </si>
  <si>
    <t>C11</t>
  </si>
  <si>
    <t>C15</t>
  </si>
  <si>
    <t>C26</t>
  </si>
  <si>
    <t>C28</t>
  </si>
  <si>
    <t>X</t>
  </si>
  <si>
    <t>D</t>
  </si>
  <si>
    <t>E</t>
  </si>
  <si>
    <t>H</t>
  </si>
  <si>
    <t>Y</t>
  </si>
  <si>
    <t xml:space="preserve">M </t>
  </si>
  <si>
    <t xml:space="preserve">         계</t>
  </si>
  <si>
    <t>단수정리(천원)</t>
  </si>
  <si>
    <t>영업시간 안내 필름</t>
  </si>
  <si>
    <t>에버리치 필름 부착</t>
  </si>
  <si>
    <t>[ 소     계 ]</t>
  </si>
  <si>
    <t>먹매김</t>
  </si>
  <si>
    <t>원가계산서 연결금액</t>
  </si>
  <si>
    <t>공 종 별 집 계 표</t>
  </si>
  <si>
    <t>품      명</t>
  </si>
  <si>
    <t>규      격</t>
  </si>
  <si>
    <t>경      비</t>
  </si>
  <si>
    <t>합      계</t>
  </si>
  <si>
    <t>금      액</t>
  </si>
  <si>
    <t>C</t>
  </si>
  <si>
    <t>B</t>
  </si>
  <si>
    <t>A1</t>
  </si>
  <si>
    <t>A2</t>
  </si>
  <si>
    <t>A3</t>
  </si>
  <si>
    <t>B1</t>
  </si>
  <si>
    <t>B2</t>
  </si>
  <si>
    <t>C4</t>
  </si>
  <si>
    <t>L</t>
  </si>
  <si>
    <t>897*2100, 측면 문 포함</t>
    <phoneticPr fontId="10" type="noConversion"/>
  </si>
  <si>
    <t>매뉴얼 참조</t>
    <phoneticPr fontId="10" type="noConversion"/>
  </si>
  <si>
    <t>입체형, 매뉴얼 참조</t>
    <phoneticPr fontId="10" type="noConversion"/>
  </si>
  <si>
    <t>1500*600*900</t>
    <phoneticPr fontId="10" type="noConversion"/>
  </si>
  <si>
    <t>소인작업대</t>
    <phoneticPr fontId="10" type="noConversion"/>
  </si>
  <si>
    <t>1500*600*1000
하부 수납장, 측면 수납</t>
    <phoneticPr fontId="10" type="noConversion"/>
  </si>
  <si>
    <t>붙박이장</t>
    <phoneticPr fontId="10" type="noConversion"/>
  </si>
  <si>
    <t>D:350*W:2000*H:1000
4단, 조절형</t>
    <phoneticPr fontId="10" type="noConversion"/>
  </si>
  <si>
    <t>스텐레스스틸창호(1/SSW)</t>
    <phoneticPr fontId="10" type="noConversion"/>
  </si>
  <si>
    <t>스텐레스스틸창호(2/SSW)</t>
    <phoneticPr fontId="10" type="noConversion"/>
  </si>
  <si>
    <t>1900*3300/150*40*1.5T, 미러</t>
    <phoneticPr fontId="10" type="noConversion"/>
  </si>
  <si>
    <t>스텐레스스틸창호(1/SSD)</t>
    <phoneticPr fontId="10" type="noConversion"/>
  </si>
  <si>
    <t>2000*2700/150*40*1.5T, 미러</t>
    <phoneticPr fontId="10" type="noConversion"/>
  </si>
  <si>
    <t>1.0*2.1, 12MM</t>
    <phoneticPr fontId="10" type="noConversion"/>
  </si>
  <si>
    <t xml:space="preserve">    05  기 타 공 사</t>
    <phoneticPr fontId="10" type="noConversion"/>
  </si>
  <si>
    <t>단열필름</t>
    <phoneticPr fontId="10" type="noConversion"/>
  </si>
  <si>
    <t>2mil, 단열, 자외선 차단</t>
    <phoneticPr fontId="10" type="noConversion"/>
  </si>
  <si>
    <t>안전필름</t>
    <phoneticPr fontId="10" type="noConversion"/>
  </si>
  <si>
    <t>0.05mm,2mil,시선차단 안전필름</t>
    <phoneticPr fontId="10" type="noConversion"/>
  </si>
  <si>
    <t>2 ply, 벽,스터드 유</t>
    <phoneticPr fontId="10" type="noConversion"/>
  </si>
  <si>
    <t>B-Type
색상,무늬 협의 결정</t>
    <phoneticPr fontId="10" type="noConversion"/>
  </si>
  <si>
    <t>편개 0.9*2.1</t>
    <phoneticPr fontId="10" type="noConversion"/>
  </si>
  <si>
    <t>방화문</t>
    <phoneticPr fontId="10" type="noConversion"/>
  </si>
  <si>
    <t>개</t>
    <phoneticPr fontId="10" type="noConversion"/>
  </si>
  <si>
    <t>도어핸들</t>
  </si>
  <si>
    <t>도어핸들, KB-2000SS</t>
  </si>
  <si>
    <t>240*45*1.6t 분체도장, 문틀포함</t>
    <phoneticPr fontId="10" type="noConversion"/>
  </si>
  <si>
    <t>도어체크/방화용</t>
  </si>
  <si>
    <t>FSD(Fire Steel Door)</t>
  </si>
  <si>
    <t>우레탄폼 충전</t>
  </si>
  <si>
    <t>창호주위(건식벽)</t>
  </si>
  <si>
    <t>1600*3300/150*40*1.5T, 미러
후면 SUS 철판 부착</t>
    <phoneticPr fontId="10" type="noConversion"/>
  </si>
  <si>
    <t>마감포함
바닥 및 배관 마감 포함</t>
    <phoneticPr fontId="10" type="noConversion"/>
  </si>
  <si>
    <t>L=1500, 매뉴얼 참조</t>
    <phoneticPr fontId="10" type="noConversion"/>
  </si>
  <si>
    <t>L=1200, 매뉴얼 참조</t>
    <phoneticPr fontId="10" type="noConversion"/>
  </si>
  <si>
    <t>L=1800, 매뉴얼 참조</t>
    <phoneticPr fontId="10" type="noConversion"/>
  </si>
  <si>
    <t>금융, 지정색</t>
    <phoneticPr fontId="10" type="noConversion"/>
  </si>
  <si>
    <t>최대 9.1%</t>
    <phoneticPr fontId="10" type="noConversion"/>
  </si>
  <si>
    <t>3.8% 법정</t>
    <phoneticPr fontId="10" type="noConversion"/>
  </si>
  <si>
    <t>0.87% 법정</t>
    <phoneticPr fontId="10" type="noConversion"/>
  </si>
  <si>
    <t>2.93% 법정</t>
    <phoneticPr fontId="10" type="noConversion"/>
  </si>
  <si>
    <t>최대 4.05%</t>
    <phoneticPr fontId="10" type="noConversion"/>
  </si>
  <si>
    <t>0.3% 법정</t>
    <phoneticPr fontId="10" type="noConversion"/>
  </si>
  <si>
    <t>최대 6%</t>
    <phoneticPr fontId="10" type="noConversion"/>
  </si>
  <si>
    <t>최대 11.68%</t>
    <phoneticPr fontId="10" type="noConversion"/>
  </si>
  <si>
    <t xml:space="preserve">                                           구  분
 비   목</t>
    <phoneticPr fontId="10" type="noConversion"/>
  </si>
  <si>
    <t>공 사 명 : 상록회관우체국 이전공사</t>
    <phoneticPr fontId="10" type="noConversion"/>
  </si>
  <si>
    <t>직.노*9.1%</t>
  </si>
  <si>
    <t>(노)*3.8%</t>
  </si>
  <si>
    <t>(노)*0.87%</t>
  </si>
  <si>
    <t>(재+직.노)*2.93%</t>
  </si>
  <si>
    <t>(재+노)*4.05%</t>
  </si>
  <si>
    <t>(재+직.노+기.경)*0.3%</t>
  </si>
  <si>
    <t>(재+노+경)*6%</t>
  </si>
  <si>
    <t>(노+경+일)*11.68%</t>
  </si>
  <si>
    <t>(총원가)*10%</t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</si>
</sst>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#,###"/>
    <numFmt numFmtId="178" formatCode="#,##0.00;\-#,##0.00;#"/>
    <numFmt numFmtId="179" formatCode="#,##0_);[Red]\(#,##0\)"/>
    <numFmt numFmtId="183" formatCode="###,###,###,###,###"/>
    <numFmt numFmtId="185" formatCode="0.0_);[Red]\(0.0\)"/>
    <numFmt numFmtId="187" formatCode="#,##0.0_);[Red]\(#,##0.0\)"/>
    <numFmt numFmtId="190" formatCode="0.0_ "/>
  </numFmts>
  <fonts count="14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u/>
      <sz val="20"/>
      <color rgb="FF000000"/>
      <name val="굴림체"/>
      <family val="3"/>
      <charset val="129"/>
    </font>
    <font>
      <b/>
      <u/>
      <sz val="20"/>
      <color rgb="FF000000"/>
      <name val="맑은 고딕"/>
      <family val="3"/>
      <charset val="129"/>
    </font>
    <font>
      <b/>
      <u/>
      <sz val="16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16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Font="1">
      <alignment vertical="center"/>
    </xf>
    <xf numFmtId="176" fontId="0" fillId="0" borderId="0" xfId="0" applyNumberFormat="1" applyFont="1">
      <alignment vertical="center"/>
    </xf>
    <xf numFmtId="0" fontId="0" fillId="0" borderId="0" xfId="0" quotePrefix="1" applyNumberFormat="1" applyFill="1" applyAlignment="1">
      <alignment vertical="center"/>
    </xf>
    <xf numFmtId="0" fontId="0" fillId="0" borderId="0" xfId="0" applyNumberFormat="1" applyFill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vertical="center" wrapText="1"/>
    </xf>
    <xf numFmtId="0" fontId="2" fillId="0" borderId="1" xfId="0" quotePrefix="1" applyNumberFormat="1" applyFont="1" applyFill="1" applyBorder="1" applyAlignment="1">
      <alignment horizontal="center" vertical="center" wrapText="1"/>
    </xf>
    <xf numFmtId="176" fontId="2" fillId="0" borderId="1" xfId="0" quotePrefix="1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vertical="center" wrapText="1"/>
    </xf>
    <xf numFmtId="0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vertical="center"/>
    </xf>
    <xf numFmtId="176" fontId="3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vertical="center" wrapText="1" shrinkToFit="1"/>
    </xf>
    <xf numFmtId="179" fontId="3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vertical="center" wrapText="1"/>
    </xf>
    <xf numFmtId="0" fontId="3" fillId="0" borderId="1" xfId="0" quotePrefix="1" applyNumberFormat="1" applyFont="1" applyBorder="1" applyAlignment="1">
      <alignment vertical="center" wrapText="1"/>
    </xf>
    <xf numFmtId="0" fontId="3" fillId="2" borderId="1" xfId="0" applyNumberFormat="1" applyFont="1" applyFill="1" applyBorder="1" applyAlignment="1">
      <alignment vertical="center" wrapText="1"/>
    </xf>
    <xf numFmtId="176" fontId="3" fillId="2" borderId="1" xfId="0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vertical="center" wrapText="1"/>
    </xf>
    <xf numFmtId="179" fontId="3" fillId="0" borderId="1" xfId="0" applyNumberFormat="1" applyFont="1" applyFill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vertical="center"/>
    </xf>
    <xf numFmtId="0" fontId="6" fillId="0" borderId="0" xfId="0" applyNumberFormat="1" applyFont="1" applyAlignment="1">
      <alignment horizontal="center" vertical="center" shrinkToFit="1"/>
    </xf>
    <xf numFmtId="0" fontId="6" fillId="0" borderId="2" xfId="0" quotePrefix="1" applyNumberFormat="1" applyFont="1" applyBorder="1" applyAlignment="1">
      <alignment horizontal="center" vertical="center" shrinkToFit="1"/>
    </xf>
    <xf numFmtId="0" fontId="6" fillId="0" borderId="0" xfId="0" quotePrefix="1" applyNumberFormat="1" applyFont="1" applyAlignment="1">
      <alignment vertical="center"/>
    </xf>
    <xf numFmtId="183" fontId="6" fillId="0" borderId="0" xfId="0" applyNumberFormat="1" applyFont="1" applyAlignment="1">
      <alignment vertical="center"/>
    </xf>
    <xf numFmtId="0" fontId="6" fillId="0" borderId="7" xfId="0" quotePrefix="1" applyNumberFormat="1" applyFont="1" applyBorder="1" applyAlignment="1">
      <alignment horizontal="center" vertical="center" shrinkToFit="1"/>
    </xf>
    <xf numFmtId="0" fontId="6" fillId="0" borderId="6" xfId="0" quotePrefix="1" applyNumberFormat="1" applyFont="1" applyBorder="1" applyAlignment="1">
      <alignment horizontal="center" vertical="center" shrinkToFit="1"/>
    </xf>
    <xf numFmtId="0" fontId="6" fillId="0" borderId="1" xfId="0" quotePrefix="1" applyNumberFormat="1" applyFont="1" applyBorder="1" applyAlignment="1">
      <alignment horizontal="center" vertical="center" shrinkToFit="1"/>
    </xf>
    <xf numFmtId="9" fontId="6" fillId="0" borderId="0" xfId="0" applyNumberFormat="1" applyFont="1" applyAlignment="1">
      <alignment vertical="center"/>
    </xf>
    <xf numFmtId="10" fontId="6" fillId="0" borderId="0" xfId="0" applyNumberFormat="1" applyFont="1" applyAlignment="1">
      <alignment vertical="center"/>
    </xf>
    <xf numFmtId="0" fontId="6" fillId="0" borderId="0" xfId="0" applyNumberFormat="1" applyFont="1" applyAlignment="1">
      <alignment horizontal="center" vertical="center"/>
    </xf>
    <xf numFmtId="0" fontId="3" fillId="3" borderId="1" xfId="0" quotePrefix="1" applyNumberFormat="1" applyFont="1" applyFill="1" applyBorder="1" applyAlignment="1">
      <alignment vertical="center" wrapText="1"/>
    </xf>
    <xf numFmtId="0" fontId="0" fillId="3" borderId="0" xfId="0" applyNumberFormat="1" applyFill="1">
      <alignment vertical="center"/>
    </xf>
    <xf numFmtId="179" fontId="3" fillId="3" borderId="1" xfId="0" applyNumberFormat="1" applyFont="1" applyFill="1" applyBorder="1" applyAlignment="1">
      <alignment vertical="center" wrapText="1"/>
    </xf>
    <xf numFmtId="0" fontId="3" fillId="0" borderId="1" xfId="0" applyNumberFormat="1" applyFont="1" applyBorder="1" applyAlignment="1">
      <alignment vertical="center" wrapText="1"/>
    </xf>
    <xf numFmtId="185" fontId="3" fillId="0" borderId="1" xfId="0" applyNumberFormat="1" applyFont="1" applyFill="1" applyBorder="1" applyAlignment="1">
      <alignment vertical="center" wrapText="1"/>
    </xf>
    <xf numFmtId="185" fontId="0" fillId="0" borderId="0" xfId="0" applyNumberFormat="1" applyFill="1">
      <alignment vertical="center"/>
    </xf>
    <xf numFmtId="0" fontId="2" fillId="0" borderId="1" xfId="0" quotePrefix="1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Fill="1" applyBorder="1" applyAlignment="1">
      <alignment vertical="center" wrapText="1"/>
    </xf>
    <xf numFmtId="0" fontId="3" fillId="0" borderId="1" xfId="0" quotePrefix="1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0" fillId="0" borderId="0" xfId="0" quotePrefix="1" applyNumberFormat="1" applyFill="1">
      <alignment vertical="center"/>
    </xf>
    <xf numFmtId="179" fontId="3" fillId="0" borderId="1" xfId="0" applyNumberFormat="1" applyFont="1" applyFill="1" applyBorder="1" applyAlignment="1">
      <alignment vertical="center" wrapText="1"/>
    </xf>
    <xf numFmtId="185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vertical="center" wrapText="1"/>
    </xf>
    <xf numFmtId="179" fontId="2" fillId="0" borderId="1" xfId="0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vertical="center" wrapText="1"/>
    </xf>
    <xf numFmtId="0" fontId="3" fillId="0" borderId="0" xfId="0" applyNumberFormat="1" applyFont="1" applyFill="1">
      <alignment vertical="center"/>
    </xf>
    <xf numFmtId="0" fontId="3" fillId="0" borderId="0" xfId="0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179" fontId="3" fillId="0" borderId="0" xfId="0" applyNumberFormat="1" applyFont="1" applyFill="1" applyAlignment="1">
      <alignment vertical="center"/>
    </xf>
    <xf numFmtId="179" fontId="3" fillId="0" borderId="0" xfId="0" applyNumberFormat="1" applyFont="1" applyFill="1">
      <alignment vertical="center"/>
    </xf>
    <xf numFmtId="179" fontId="5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3" fillId="0" borderId="0" xfId="0" quotePrefix="1" applyNumberFormat="1" applyFont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applyNumberFormat="1" applyFont="1">
      <alignment vertical="center"/>
    </xf>
    <xf numFmtId="0" fontId="6" fillId="0" borderId="0" xfId="0" applyNumberFormat="1" applyFont="1" applyAlignment="1">
      <alignment vertical="center" shrinkToFit="1"/>
    </xf>
    <xf numFmtId="0" fontId="2" fillId="0" borderId="1" xfId="0" quotePrefix="1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vertical="center" wrapText="1"/>
    </xf>
    <xf numFmtId="0" fontId="3" fillId="0" borderId="1" xfId="0" quotePrefix="1" applyNumberFormat="1" applyFont="1" applyFill="1" applyBorder="1" applyAlignment="1">
      <alignment vertical="center" wrapText="1"/>
    </xf>
    <xf numFmtId="0" fontId="3" fillId="0" borderId="1" xfId="0" quotePrefix="1" applyNumberFormat="1" applyFont="1" applyFill="1" applyBorder="1" applyAlignment="1">
      <alignment vertical="center" wrapText="1"/>
    </xf>
    <xf numFmtId="0" fontId="2" fillId="0" borderId="1" xfId="0" quotePrefix="1" applyNumberFormat="1" applyFont="1" applyFill="1" applyBorder="1" applyAlignment="1">
      <alignment horizontal="center" vertical="center"/>
    </xf>
    <xf numFmtId="185" fontId="2" fillId="0" borderId="1" xfId="0" quotePrefix="1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0" fillId="3" borderId="0" xfId="0" applyNumberFormat="1" applyFill="1" applyAlignment="1">
      <alignment vertical="center"/>
    </xf>
    <xf numFmtId="176" fontId="3" fillId="3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11" fillId="0" borderId="1" xfId="0" applyNumberFormat="1" applyFont="1" applyBorder="1" applyAlignment="1">
      <alignment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85" fontId="11" fillId="0" borderId="1" xfId="0" applyNumberFormat="1" applyFont="1" applyFill="1" applyBorder="1" applyAlignment="1">
      <alignment vertical="center" wrapText="1"/>
    </xf>
    <xf numFmtId="0" fontId="11" fillId="0" borderId="1" xfId="0" applyNumberFormat="1" applyFont="1" applyFill="1" applyBorder="1" applyAlignment="1">
      <alignment vertical="center" wrapText="1"/>
    </xf>
    <xf numFmtId="0" fontId="11" fillId="5" borderId="1" xfId="0" applyNumberFormat="1" applyFont="1" applyFill="1" applyBorder="1" applyAlignment="1">
      <alignment vertical="center" wrapText="1"/>
    </xf>
    <xf numFmtId="0" fontId="11" fillId="5" borderId="1" xfId="0" applyNumberFormat="1" applyFont="1" applyFill="1" applyBorder="1" applyAlignment="1">
      <alignment horizontal="center" vertical="center" wrapText="1"/>
    </xf>
    <xf numFmtId="185" fontId="11" fillId="5" borderId="1" xfId="0" applyNumberFormat="1" applyFont="1" applyFill="1" applyBorder="1" applyAlignment="1">
      <alignment vertical="center" wrapText="1"/>
    </xf>
    <xf numFmtId="0" fontId="11" fillId="0" borderId="1" xfId="0" quotePrefix="1" applyNumberFormat="1" applyFont="1" applyFill="1" applyBorder="1" applyAlignment="1">
      <alignment vertical="center" wrapText="1"/>
    </xf>
    <xf numFmtId="0" fontId="11" fillId="0" borderId="1" xfId="0" quotePrefix="1" applyNumberFormat="1" applyFont="1" applyFill="1" applyBorder="1" applyAlignment="1">
      <alignment horizontal="center" vertical="center" wrapText="1"/>
    </xf>
    <xf numFmtId="179" fontId="11" fillId="0" borderId="1" xfId="0" quotePrefix="1" applyNumberFormat="1" applyFont="1" applyFill="1" applyBorder="1" applyAlignment="1">
      <alignment vertical="center" wrapText="1"/>
    </xf>
    <xf numFmtId="179" fontId="11" fillId="0" borderId="1" xfId="0" applyNumberFormat="1" applyFont="1" applyFill="1" applyBorder="1" applyAlignment="1">
      <alignment horizontal="center" vertical="center" wrapText="1"/>
    </xf>
    <xf numFmtId="185" fontId="11" fillId="0" borderId="1" xfId="0" applyNumberFormat="1" applyFont="1" applyFill="1" applyBorder="1" applyAlignment="1">
      <alignment horizontal="center" vertical="center" wrapText="1"/>
    </xf>
    <xf numFmtId="179" fontId="11" fillId="0" borderId="1" xfId="0" applyNumberFormat="1" applyFont="1" applyFill="1" applyBorder="1" applyAlignment="1">
      <alignment vertical="center" wrapText="1" shrinkToFit="1"/>
    </xf>
    <xf numFmtId="179" fontId="11" fillId="0" borderId="1" xfId="0" applyNumberFormat="1" applyFont="1" applyFill="1" applyBorder="1" applyAlignment="1">
      <alignment vertical="center" shrinkToFit="1"/>
    </xf>
    <xf numFmtId="0" fontId="11" fillId="3" borderId="1" xfId="0" applyNumberFormat="1" applyFont="1" applyFill="1" applyBorder="1" applyAlignment="1">
      <alignment vertical="center" wrapText="1"/>
    </xf>
    <xf numFmtId="0" fontId="11" fillId="3" borderId="3" xfId="0" applyNumberFormat="1" applyFont="1" applyFill="1" applyBorder="1">
      <alignment vertical="center"/>
    </xf>
    <xf numFmtId="0" fontId="11" fillId="3" borderId="1" xfId="0" quotePrefix="1" applyNumberFormat="1" applyFont="1" applyFill="1" applyBorder="1" applyAlignment="1">
      <alignment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190" fontId="11" fillId="0" borderId="1" xfId="0" applyNumberFormat="1" applyFont="1" applyFill="1" applyBorder="1" applyAlignment="1">
      <alignment horizontal="center" vertical="center" wrapText="1"/>
    </xf>
    <xf numFmtId="179" fontId="11" fillId="0" borderId="1" xfId="0" applyNumberFormat="1" applyFont="1" applyFill="1" applyBorder="1" applyAlignment="1">
      <alignment vertical="center" wrapText="1"/>
    </xf>
    <xf numFmtId="0" fontId="12" fillId="0" borderId="1" xfId="0" applyNumberFormat="1" applyFont="1" applyFill="1" applyBorder="1" applyAlignment="1">
      <alignment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185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shrinkToFit="1"/>
    </xf>
    <xf numFmtId="0" fontId="11" fillId="3" borderId="1" xfId="0" quotePrefix="1" applyNumberFormat="1" applyFont="1" applyFill="1" applyBorder="1" applyAlignment="1">
      <alignment horizontal="center" vertical="center" wrapText="1"/>
    </xf>
    <xf numFmtId="178" fontId="11" fillId="0" borderId="1" xfId="0" applyNumberFormat="1" applyFont="1" applyFill="1" applyBorder="1" applyAlignment="1">
      <alignment horizontal="center" vertical="center" wrapText="1"/>
    </xf>
    <xf numFmtId="187" fontId="11" fillId="0" borderId="1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185" fontId="11" fillId="2" borderId="1" xfId="0" applyNumberFormat="1" applyFont="1" applyFill="1" applyBorder="1" applyAlignment="1">
      <alignment vertical="center" wrapText="1"/>
    </xf>
    <xf numFmtId="185" fontId="11" fillId="0" borderId="0" xfId="0" applyNumberFormat="1" applyFont="1" applyFill="1" applyBorder="1" applyAlignment="1">
      <alignment vertical="center" wrapText="1"/>
    </xf>
    <xf numFmtId="179" fontId="12" fillId="0" borderId="1" xfId="0" quotePrefix="1" applyNumberFormat="1" applyFont="1" applyFill="1" applyBorder="1" applyAlignment="1">
      <alignment vertical="center" wrapText="1"/>
    </xf>
    <xf numFmtId="185" fontId="11" fillId="0" borderId="1" xfId="0" applyNumberFormat="1" applyFont="1" applyFill="1" applyBorder="1">
      <alignment vertical="center"/>
    </xf>
    <xf numFmtId="0" fontId="13" fillId="0" borderId="1" xfId="0" quotePrefix="1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176" fontId="13" fillId="0" borderId="1" xfId="0" applyNumberFormat="1" applyFont="1" applyBorder="1" applyAlignment="1">
      <alignment vertical="center" wrapText="1"/>
    </xf>
    <xf numFmtId="0" fontId="2" fillId="5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8" xfId="0" applyNumberFormat="1" applyFont="1" applyBorder="1" applyAlignment="1">
      <alignment horizontal="center" vertical="center" shrinkToFit="1"/>
    </xf>
    <xf numFmtId="0" fontId="6" fillId="0" borderId="6" xfId="0" applyNumberFormat="1" applyFont="1" applyBorder="1" applyAlignment="1">
      <alignment horizontal="center" vertical="center" shrinkToFit="1"/>
    </xf>
    <xf numFmtId="0" fontId="6" fillId="0" borderId="7" xfId="0" applyNumberFormat="1" applyFont="1" applyBorder="1" applyAlignment="1">
      <alignment horizontal="center" vertical="center" shrinkToFit="1"/>
    </xf>
    <xf numFmtId="183" fontId="6" fillId="0" borderId="2" xfId="0" applyNumberFormat="1" applyFont="1" applyBorder="1" applyAlignment="1">
      <alignment horizontal="right" vertical="center" indent="2" shrinkToFit="1"/>
    </xf>
    <xf numFmtId="183" fontId="6" fillId="0" borderId="7" xfId="0" applyNumberFormat="1" applyFont="1" applyBorder="1" applyAlignment="1">
      <alignment horizontal="right" vertical="center" indent="2" shrinkToFit="1"/>
    </xf>
    <xf numFmtId="183" fontId="6" fillId="0" borderId="6" xfId="0" applyNumberFormat="1" applyFont="1" applyBorder="1" applyAlignment="1">
      <alignment horizontal="right" vertical="center" indent="2" shrinkToFit="1"/>
    </xf>
    <xf numFmtId="183" fontId="6" fillId="0" borderId="1" xfId="0" applyNumberFormat="1" applyFont="1" applyBorder="1" applyAlignment="1">
      <alignment horizontal="right" vertical="center" indent="2" shrinkToFit="1"/>
    </xf>
    <xf numFmtId="0" fontId="6" fillId="0" borderId="0" xfId="0" applyNumberFormat="1" applyFont="1" applyAlignment="1">
      <alignment horizontal="left" vertical="center" indent="3" shrinkToFit="1"/>
    </xf>
    <xf numFmtId="0" fontId="6" fillId="0" borderId="2" xfId="0" quotePrefix="1" applyNumberFormat="1" applyFont="1" applyBorder="1" applyAlignment="1">
      <alignment horizontal="left" vertical="center" indent="3" shrinkToFit="1"/>
    </xf>
    <xf numFmtId="0" fontId="6" fillId="0" borderId="7" xfId="0" quotePrefix="1" applyNumberFormat="1" applyFont="1" applyBorder="1" applyAlignment="1">
      <alignment horizontal="left" vertical="center" indent="3" shrinkToFit="1"/>
    </xf>
    <xf numFmtId="0" fontId="6" fillId="0" borderId="6" xfId="0" quotePrefix="1" applyNumberFormat="1" applyFont="1" applyBorder="1" applyAlignment="1">
      <alignment horizontal="left" vertical="center" indent="3" shrinkToFit="1"/>
    </xf>
    <xf numFmtId="0" fontId="6" fillId="0" borderId="1" xfId="0" quotePrefix="1" applyNumberFormat="1" applyFont="1" applyBorder="1" applyAlignment="1">
      <alignment horizontal="left" vertical="center" indent="3" shrinkToFit="1"/>
    </xf>
    <xf numFmtId="0" fontId="6" fillId="0" borderId="6" xfId="0" applyNumberFormat="1" applyFont="1" applyBorder="1" applyAlignment="1">
      <alignment horizontal="left" vertical="center" indent="3" shrinkToFit="1"/>
    </xf>
    <xf numFmtId="0" fontId="6" fillId="0" borderId="7" xfId="0" applyNumberFormat="1" applyFont="1" applyBorder="1" applyAlignment="1">
      <alignment horizontal="left" vertical="center" indent="3" shrinkToFit="1"/>
    </xf>
    <xf numFmtId="0" fontId="6" fillId="0" borderId="1" xfId="0" applyNumberFormat="1" applyFont="1" applyBorder="1" applyAlignment="1">
      <alignment horizontal="left" vertical="center" indent="3" shrinkToFit="1"/>
    </xf>
    <xf numFmtId="0" fontId="6" fillId="0" borderId="0" xfId="0" applyNumberFormat="1" applyFont="1" applyAlignment="1">
      <alignment horizontal="left" vertical="center" indent="3"/>
    </xf>
    <xf numFmtId="0" fontId="6" fillId="0" borderId="5" xfId="0" quotePrefix="1" applyNumberFormat="1" applyFont="1" applyBorder="1" applyAlignment="1">
      <alignment horizontal="center" vertical="center" shrinkToFit="1"/>
    </xf>
    <xf numFmtId="0" fontId="6" fillId="0" borderId="15" xfId="0" quotePrefix="1" applyNumberFormat="1" applyFont="1" applyBorder="1" applyAlignment="1">
      <alignment horizontal="center" vertical="center" shrinkToFit="1"/>
    </xf>
    <xf numFmtId="0" fontId="6" fillId="0" borderId="4" xfId="0" quotePrefix="1" applyNumberFormat="1" applyFont="1" applyBorder="1" applyAlignment="1">
      <alignment horizontal="center" vertical="center" shrinkToFit="1"/>
    </xf>
    <xf numFmtId="0" fontId="7" fillId="0" borderId="0" xfId="0" applyNumberFormat="1" applyFont="1" applyAlignment="1">
      <alignment horizontal="center" vertical="center" shrinkToFit="1"/>
    </xf>
    <xf numFmtId="0" fontId="6" fillId="4" borderId="9" xfId="0" applyNumberFormat="1" applyFont="1" applyFill="1" applyBorder="1" applyAlignment="1">
      <alignment horizontal="left" vertical="center" wrapText="1" shrinkToFit="1"/>
    </xf>
    <xf numFmtId="0" fontId="6" fillId="4" borderId="10" xfId="0" applyNumberFormat="1" applyFont="1" applyFill="1" applyBorder="1" applyAlignment="1">
      <alignment horizontal="left" vertical="center" shrinkToFit="1"/>
    </xf>
    <xf numFmtId="0" fontId="6" fillId="4" borderId="11" xfId="0" applyNumberFormat="1" applyFont="1" applyFill="1" applyBorder="1" applyAlignment="1">
      <alignment horizontal="left" vertical="center" shrinkToFit="1"/>
    </xf>
    <xf numFmtId="0" fontId="6" fillId="0" borderId="12" xfId="0" applyNumberFormat="1" applyFont="1" applyBorder="1" applyAlignment="1">
      <alignment horizontal="left" vertical="center" shrinkToFit="1"/>
    </xf>
    <xf numFmtId="0" fontId="6" fillId="0" borderId="13" xfId="0" applyNumberFormat="1" applyFont="1" applyBorder="1" applyAlignment="1">
      <alignment horizontal="left" vertical="center" shrinkToFit="1"/>
    </xf>
    <xf numFmtId="0" fontId="6" fillId="0" borderId="14" xfId="0" applyNumberFormat="1" applyFont="1" applyBorder="1" applyAlignment="1">
      <alignment horizontal="left" vertical="center" shrinkToFit="1"/>
    </xf>
    <xf numFmtId="0" fontId="6" fillId="4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Border="1" applyAlignment="1">
      <alignment horizontal="center" vertical="center" shrinkToFit="1"/>
    </xf>
    <xf numFmtId="0" fontId="6" fillId="4" borderId="1" xfId="0" applyNumberFormat="1" applyFont="1" applyFill="1" applyBorder="1" applyAlignment="1">
      <alignment horizontal="left" vertical="center" indent="3" shrinkToFit="1"/>
    </xf>
    <xf numFmtId="0" fontId="6" fillId="0" borderId="1" xfId="0" applyNumberFormat="1" applyFont="1" applyBorder="1" applyAlignment="1">
      <alignment horizontal="left" vertical="center" indent="3" shrinkToFit="1"/>
    </xf>
    <xf numFmtId="0" fontId="6" fillId="0" borderId="2" xfId="0" applyNumberFormat="1" applyFont="1" applyBorder="1" applyAlignment="1">
      <alignment horizontal="center" vertical="center" textRotation="255" wrapText="1" shrinkToFit="1"/>
    </xf>
    <xf numFmtId="0" fontId="6" fillId="0" borderId="7" xfId="0" applyNumberFormat="1" applyFont="1" applyBorder="1" applyAlignment="1">
      <alignment horizontal="center" vertical="center" textRotation="255" wrapText="1" shrinkToFit="1"/>
    </xf>
    <xf numFmtId="0" fontId="6" fillId="0" borderId="6" xfId="0" applyNumberFormat="1" applyFont="1" applyBorder="1" applyAlignment="1">
      <alignment horizontal="center" vertical="center" textRotation="255" wrapText="1" shrinkToFit="1"/>
    </xf>
    <xf numFmtId="0" fontId="6" fillId="0" borderId="8" xfId="0" applyNumberFormat="1" applyFont="1" applyBorder="1" applyAlignment="1">
      <alignment horizontal="left" vertical="center" shrinkToFit="1"/>
    </xf>
    <xf numFmtId="0" fontId="6" fillId="0" borderId="8" xfId="0" applyNumberFormat="1" applyFont="1" applyBorder="1" applyAlignment="1">
      <alignment horizontal="right" vertical="center" shrinkToFit="1"/>
    </xf>
    <xf numFmtId="0" fontId="0" fillId="0" borderId="0" xfId="0" quotePrefix="1" applyNumberFormat="1" applyAlignment="1">
      <alignment vertical="center"/>
    </xf>
    <xf numFmtId="0" fontId="4" fillId="0" borderId="1" xfId="0" quotePrefix="1" applyNumberFormat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9" fillId="0" borderId="8" xfId="0" applyNumberFormat="1" applyFont="1" applyFill="1" applyBorder="1" applyAlignment="1">
      <alignment horizontal="center" vertical="center"/>
    </xf>
    <xf numFmtId="0" fontId="2" fillId="0" borderId="1" xfId="0" quotePrefix="1" applyNumberFormat="1" applyFont="1" applyFill="1" applyBorder="1" applyAlignment="1">
      <alignment horizontal="center" vertical="center"/>
    </xf>
    <xf numFmtId="185" fontId="2" fillId="0" borderId="1" xfId="0" quotePrefix="1" applyNumberFormat="1" applyFont="1" applyFill="1" applyBorder="1" applyAlignment="1">
      <alignment horizontal="center" vertical="center"/>
    </xf>
  </cellXfs>
  <cellStyles count="2">
    <cellStyle name="쉼표 [0] 3" xfId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7"/>
  <sheetViews>
    <sheetView tabSelected="1" view="pageBreakPreview" zoomScaleSheetLayoutView="100" workbookViewId="0">
      <selection activeCell="F2" sqref="F2"/>
    </sheetView>
  </sheetViews>
  <sheetFormatPr defaultRowHeight="11.25"/>
  <cols>
    <col min="1" max="2" width="9.125" style="38" customWidth="1"/>
    <col min="3" max="3" width="33.25" style="38" customWidth="1"/>
    <col min="4" max="4" width="23.375" style="38" customWidth="1"/>
    <col min="5" max="5" width="24.375" style="28" customWidth="1"/>
    <col min="6" max="6" width="23.875" style="133" customWidth="1"/>
    <col min="7" max="10" width="9" style="28" hidden="1" customWidth="1"/>
    <col min="11" max="16384" width="9" style="28"/>
  </cols>
  <sheetData>
    <row r="1" spans="1:10" ht="26.1" customHeight="1">
      <c r="A1" s="137" t="s">
        <v>41</v>
      </c>
      <c r="B1" s="137"/>
      <c r="C1" s="137"/>
      <c r="D1" s="137"/>
      <c r="E1" s="137"/>
      <c r="F1" s="137"/>
    </row>
    <row r="2" spans="1:10" ht="7.5" customHeight="1">
      <c r="A2" s="29"/>
      <c r="B2" s="29"/>
      <c r="C2" s="29"/>
      <c r="D2" s="29"/>
      <c r="E2" s="68"/>
      <c r="F2" s="125"/>
    </row>
    <row r="3" spans="1:10" ht="23.25" customHeight="1">
      <c r="A3" s="151" t="s">
        <v>219</v>
      </c>
      <c r="B3" s="151"/>
      <c r="C3" s="151"/>
      <c r="D3" s="118"/>
      <c r="E3" s="152"/>
      <c r="F3" s="152"/>
    </row>
    <row r="4" spans="1:10" ht="18.75" customHeight="1">
      <c r="A4" s="138" t="s">
        <v>218</v>
      </c>
      <c r="B4" s="139"/>
      <c r="C4" s="140"/>
      <c r="D4" s="144" t="s">
        <v>139</v>
      </c>
      <c r="E4" s="144" t="s">
        <v>163</v>
      </c>
      <c r="F4" s="146" t="s">
        <v>69</v>
      </c>
    </row>
    <row r="5" spans="1:10" ht="11.25" customHeight="1">
      <c r="A5" s="141"/>
      <c r="B5" s="142"/>
      <c r="C5" s="143"/>
      <c r="D5" s="145"/>
      <c r="E5" s="145"/>
      <c r="F5" s="147"/>
    </row>
    <row r="6" spans="1:10" ht="17.25" customHeight="1">
      <c r="A6" s="148" t="s">
        <v>47</v>
      </c>
      <c r="B6" s="148" t="s">
        <v>61</v>
      </c>
      <c r="C6" s="30" t="s">
        <v>43</v>
      </c>
      <c r="D6" s="30" t="s">
        <v>39</v>
      </c>
      <c r="E6" s="121">
        <f>집계표!F6</f>
        <v>0</v>
      </c>
      <c r="F6" s="126" t="s">
        <v>39</v>
      </c>
      <c r="G6" s="31" t="s">
        <v>166</v>
      </c>
      <c r="I6" s="32">
        <f>E6</f>
        <v>0</v>
      </c>
    </row>
    <row r="7" spans="1:10" ht="17.25" customHeight="1">
      <c r="A7" s="149"/>
      <c r="B7" s="149"/>
      <c r="C7" s="33" t="s">
        <v>42</v>
      </c>
      <c r="D7" s="33" t="s">
        <v>39</v>
      </c>
      <c r="E7" s="122">
        <f>ROUNDDOWN(SUMIF($G$6:$G$27,"A1",$E$6:$E$27)*J7,0)</f>
        <v>0</v>
      </c>
      <c r="F7" s="127" t="s">
        <v>39</v>
      </c>
      <c r="G7" s="31" t="s">
        <v>167</v>
      </c>
      <c r="I7" s="32">
        <f>E7</f>
        <v>0</v>
      </c>
    </row>
    <row r="8" spans="1:10" ht="17.25" customHeight="1">
      <c r="A8" s="149"/>
      <c r="B8" s="149"/>
      <c r="C8" s="34" t="s">
        <v>59</v>
      </c>
      <c r="D8" s="34" t="s">
        <v>39</v>
      </c>
      <c r="E8" s="123"/>
      <c r="F8" s="128" t="s">
        <v>39</v>
      </c>
      <c r="G8" s="31" t="s">
        <v>168</v>
      </c>
      <c r="I8" s="32">
        <f>E8</f>
        <v>0</v>
      </c>
    </row>
    <row r="9" spans="1:10" ht="17.25" customHeight="1">
      <c r="A9" s="149"/>
      <c r="B9" s="150"/>
      <c r="C9" s="35" t="s">
        <v>32</v>
      </c>
      <c r="D9" s="35" t="s">
        <v>39</v>
      </c>
      <c r="E9" s="124">
        <f>SUM(E6:E8)</f>
        <v>0</v>
      </c>
      <c r="F9" s="129" t="s">
        <v>39</v>
      </c>
      <c r="G9" s="31" t="s">
        <v>62</v>
      </c>
      <c r="I9" s="32">
        <f>E9</f>
        <v>0</v>
      </c>
    </row>
    <row r="10" spans="1:10" ht="17.25" customHeight="1">
      <c r="A10" s="149"/>
      <c r="B10" s="148" t="s">
        <v>131</v>
      </c>
      <c r="C10" s="30" t="s">
        <v>57</v>
      </c>
      <c r="D10" s="30" t="s">
        <v>39</v>
      </c>
      <c r="E10" s="121">
        <f>집계표!H6</f>
        <v>0</v>
      </c>
      <c r="F10" s="126" t="s">
        <v>39</v>
      </c>
      <c r="G10" s="31" t="s">
        <v>169</v>
      </c>
      <c r="I10" s="32">
        <f>E10</f>
        <v>0</v>
      </c>
    </row>
    <row r="11" spans="1:10" ht="17.25" customHeight="1">
      <c r="A11" s="149"/>
      <c r="B11" s="149"/>
      <c r="C11" s="34" t="s">
        <v>58</v>
      </c>
      <c r="D11" s="119" t="s">
        <v>220</v>
      </c>
      <c r="E11" s="123">
        <f>E10*9.1%</f>
        <v>0</v>
      </c>
      <c r="F11" s="130" t="s">
        <v>210</v>
      </c>
      <c r="G11" s="31" t="s">
        <v>170</v>
      </c>
      <c r="H11" s="36">
        <v>9.0999999999999998E-2</v>
      </c>
      <c r="I11" s="32">
        <f>ROUNDDOWN(SUMIF($G$6:$G$27,"B1",$I$6:$I$27)*H11,0)</f>
        <v>0</v>
      </c>
      <c r="J11" s="36">
        <f>H11</f>
        <v>9.0999999999999998E-2</v>
      </c>
    </row>
    <row r="12" spans="1:10" ht="17.25" customHeight="1">
      <c r="A12" s="149"/>
      <c r="B12" s="150"/>
      <c r="C12" s="35" t="s">
        <v>29</v>
      </c>
      <c r="D12" s="35" t="s">
        <v>39</v>
      </c>
      <c r="E12" s="124">
        <f>SUM(E10:E11)</f>
        <v>0</v>
      </c>
      <c r="F12" s="129" t="s">
        <v>39</v>
      </c>
      <c r="G12" s="31" t="s">
        <v>165</v>
      </c>
      <c r="I12" s="32">
        <f>E12</f>
        <v>0</v>
      </c>
    </row>
    <row r="13" spans="1:10" ht="17.25" customHeight="1">
      <c r="A13" s="149"/>
      <c r="B13" s="148" t="s">
        <v>68</v>
      </c>
      <c r="C13" s="30" t="s">
        <v>28</v>
      </c>
      <c r="D13" s="30" t="s">
        <v>39</v>
      </c>
      <c r="E13" s="121">
        <f>집계표!J6</f>
        <v>0</v>
      </c>
      <c r="F13" s="126" t="s">
        <v>39</v>
      </c>
      <c r="G13" s="31" t="s">
        <v>171</v>
      </c>
      <c r="I13" s="32">
        <f>E13</f>
        <v>0</v>
      </c>
    </row>
    <row r="14" spans="1:10" ht="17.25" customHeight="1">
      <c r="A14" s="149"/>
      <c r="B14" s="149"/>
      <c r="C14" s="33" t="s">
        <v>56</v>
      </c>
      <c r="D14" s="120" t="s">
        <v>221</v>
      </c>
      <c r="E14" s="122">
        <f>E12*3.8%</f>
        <v>0</v>
      </c>
      <c r="F14" s="131" t="s">
        <v>211</v>
      </c>
      <c r="G14" s="31" t="s">
        <v>140</v>
      </c>
      <c r="H14" s="37">
        <v>3.7999999999999999E-2</v>
      </c>
      <c r="I14" s="32">
        <f>ROUNDDOWN((SUMIF($G$6:$G$27,"B",$I$6:$I$27))*H14,0)</f>
        <v>0</v>
      </c>
      <c r="J14" s="37">
        <f>H14</f>
        <v>3.7999999999999999E-2</v>
      </c>
    </row>
    <row r="15" spans="1:10" ht="17.25" customHeight="1">
      <c r="A15" s="149"/>
      <c r="B15" s="149"/>
      <c r="C15" s="33" t="s">
        <v>55</v>
      </c>
      <c r="D15" s="120" t="s">
        <v>222</v>
      </c>
      <c r="E15" s="122">
        <f>E12*0.87%</f>
        <v>0</v>
      </c>
      <c r="F15" s="131" t="s">
        <v>212</v>
      </c>
      <c r="G15" s="31" t="s">
        <v>141</v>
      </c>
      <c r="H15" s="37">
        <v>8.6999999999999994E-3</v>
      </c>
      <c r="I15" s="32">
        <f>ROUNDDOWN((SUMIF($G$6:$G$27,"B",$I$6:$I$27))*H15,0)</f>
        <v>0</v>
      </c>
      <c r="J15" s="37">
        <f>H15</f>
        <v>8.6999999999999994E-3</v>
      </c>
    </row>
    <row r="16" spans="1:10" ht="17.25" customHeight="1">
      <c r="A16" s="149"/>
      <c r="B16" s="149"/>
      <c r="C16" s="33" t="s">
        <v>54</v>
      </c>
      <c r="D16" s="120" t="s">
        <v>223</v>
      </c>
      <c r="E16" s="122">
        <f>SUM(E9,E10)*2.93%</f>
        <v>0</v>
      </c>
      <c r="F16" s="131" t="s">
        <v>213</v>
      </c>
      <c r="G16" s="31" t="s">
        <v>142</v>
      </c>
      <c r="H16" s="37">
        <v>2.93E-2</v>
      </c>
      <c r="I16" s="32">
        <f>ROUNDDOWN((SUMIF($G$6:$G$27,"A",$I$6:$I$27)+SUMIF($G$6:$G$27,"B1",$I$6:$I$27))*H16,0)</f>
        <v>0</v>
      </c>
      <c r="J16" s="37">
        <f>H16</f>
        <v>2.93E-2</v>
      </c>
    </row>
    <row r="17" spans="1:10" ht="17.25" customHeight="1">
      <c r="A17" s="149"/>
      <c r="B17" s="149"/>
      <c r="C17" s="33" t="s">
        <v>24</v>
      </c>
      <c r="D17" s="120" t="s">
        <v>224</v>
      </c>
      <c r="E17" s="122">
        <f>SUM(E9,E12)*4.05%</f>
        <v>0</v>
      </c>
      <c r="F17" s="131" t="s">
        <v>214</v>
      </c>
      <c r="G17" s="31" t="s">
        <v>143</v>
      </c>
      <c r="H17" s="36">
        <v>4.0500000000000001E-2</v>
      </c>
      <c r="I17" s="32">
        <f>ROUNDDOWN((SUMIF($G$6:$G$27,"A",$I$6:$I$27)+SUMIF($G$6:$G$27,"B",$I$6:$I$27))*H17,0)</f>
        <v>0</v>
      </c>
      <c r="J17" s="36">
        <f>H17</f>
        <v>4.0500000000000001E-2</v>
      </c>
    </row>
    <row r="18" spans="1:10" ht="17.25" customHeight="1">
      <c r="A18" s="149"/>
      <c r="B18" s="149"/>
      <c r="C18" s="33" t="s">
        <v>44</v>
      </c>
      <c r="D18" s="120" t="s">
        <v>225</v>
      </c>
      <c r="E18" s="122">
        <f>SUM(E9,E10,E13)*0.3%</f>
        <v>0</v>
      </c>
      <c r="F18" s="131" t="s">
        <v>215</v>
      </c>
      <c r="G18" s="31" t="s">
        <v>144</v>
      </c>
      <c r="H18" s="37">
        <v>3.0000000000000001E-3</v>
      </c>
      <c r="I18" s="32">
        <f>ROUNDDOWN((SUMIF($G$6:$G$27,"A",$I$6:$I$27)+SUMIF($G$6:$G$27,"B1",$I$6:$I$27)+SUMIF($G$6:$G$27,"C4",$I$6:$I$27))*H18,0)</f>
        <v>0</v>
      </c>
      <c r="J18" s="37">
        <f>H18</f>
        <v>3.0000000000000001E-3</v>
      </c>
    </row>
    <row r="19" spans="1:10" ht="17.25" customHeight="1">
      <c r="A19" s="149"/>
      <c r="B19" s="150"/>
      <c r="C19" s="35" t="s">
        <v>29</v>
      </c>
      <c r="D19" s="35" t="s">
        <v>39</v>
      </c>
      <c r="E19" s="124">
        <f>SUM(E13:E18)</f>
        <v>0</v>
      </c>
      <c r="F19" s="129" t="s">
        <v>39</v>
      </c>
      <c r="G19" s="31" t="s">
        <v>164</v>
      </c>
      <c r="I19" s="32">
        <f>E19</f>
        <v>0</v>
      </c>
    </row>
    <row r="20" spans="1:10" ht="17.25" customHeight="1">
      <c r="A20" s="150"/>
      <c r="B20" s="134" t="s">
        <v>151</v>
      </c>
      <c r="C20" s="136"/>
      <c r="D20" s="35" t="s">
        <v>39</v>
      </c>
      <c r="E20" s="124">
        <f>SUM(E19,E12,E9)</f>
        <v>0</v>
      </c>
      <c r="F20" s="129" t="s">
        <v>39</v>
      </c>
      <c r="G20" s="31" t="s">
        <v>145</v>
      </c>
      <c r="I20" s="32">
        <f>E20</f>
        <v>0</v>
      </c>
    </row>
    <row r="21" spans="1:10" ht="17.25" customHeight="1">
      <c r="A21" s="134" t="s">
        <v>45</v>
      </c>
      <c r="B21" s="135"/>
      <c r="C21" s="136"/>
      <c r="D21" s="117" t="s">
        <v>226</v>
      </c>
      <c r="E21" s="124">
        <f>E20*6%</f>
        <v>0</v>
      </c>
      <c r="F21" s="132" t="s">
        <v>216</v>
      </c>
      <c r="G21" s="31" t="s">
        <v>146</v>
      </c>
      <c r="H21" s="36">
        <v>0.06</v>
      </c>
      <c r="I21" s="32">
        <f>ROUNDDOWN((SUMIF($G$6:$G$27,"A",$I$6:$I$27)+SUMIF($G$6:$G$27,"B",$I$6:$I$27)+SUMIF($G$6:$G$27,"C",$I$6:$I$27))*H21,0)</f>
        <v>0</v>
      </c>
      <c r="J21" s="36">
        <f>H21</f>
        <v>0.06</v>
      </c>
    </row>
    <row r="22" spans="1:10" ht="17.25" customHeight="1">
      <c r="A22" s="134" t="s">
        <v>27</v>
      </c>
      <c r="B22" s="135"/>
      <c r="C22" s="136"/>
      <c r="D22" s="117" t="s">
        <v>227</v>
      </c>
      <c r="E22" s="124">
        <f>SUM(E12,E19,E21)*11.68%</f>
        <v>0</v>
      </c>
      <c r="F22" s="132" t="s">
        <v>217</v>
      </c>
      <c r="G22" s="31" t="s">
        <v>147</v>
      </c>
      <c r="H22" s="36">
        <v>0.1168</v>
      </c>
      <c r="I22" s="32">
        <f>ROUND((SUMIF($G$6:$G$27,"B",$I$6:$I$27)+SUMIF($G$6:$G$27,"C",$I$6:$I$27)+SUMIF($G$6:$G$27,"D",$I$6:$I$27))*H22,0)+K22</f>
        <v>0</v>
      </c>
      <c r="J22" s="36">
        <f>H22</f>
        <v>0.1168</v>
      </c>
    </row>
    <row r="23" spans="1:10" ht="17.25" customHeight="1">
      <c r="A23" s="134" t="s">
        <v>48</v>
      </c>
      <c r="B23" s="135"/>
      <c r="C23" s="136"/>
      <c r="D23" s="35" t="s">
        <v>39</v>
      </c>
      <c r="E23" s="124">
        <f>집계표!F13</f>
        <v>0</v>
      </c>
      <c r="F23" s="129" t="s">
        <v>39</v>
      </c>
      <c r="G23" s="31" t="s">
        <v>172</v>
      </c>
      <c r="I23" s="32">
        <f>E23</f>
        <v>0</v>
      </c>
    </row>
    <row r="24" spans="1:10" ht="17.25" customHeight="1">
      <c r="A24" s="134" t="s">
        <v>26</v>
      </c>
      <c r="B24" s="135"/>
      <c r="C24" s="136"/>
      <c r="D24" s="35" t="s">
        <v>39</v>
      </c>
      <c r="E24" s="124">
        <f>E20+E21+E22+E23</f>
        <v>0</v>
      </c>
      <c r="F24" s="129" t="s">
        <v>39</v>
      </c>
      <c r="G24" s="31" t="s">
        <v>60</v>
      </c>
      <c r="I24" s="32">
        <f>SUM(I20:I23)</f>
        <v>0</v>
      </c>
    </row>
    <row r="25" spans="1:10" ht="17.25" customHeight="1">
      <c r="A25" s="134" t="s">
        <v>49</v>
      </c>
      <c r="B25" s="135"/>
      <c r="C25" s="136"/>
      <c r="D25" s="117" t="s">
        <v>228</v>
      </c>
      <c r="E25" s="124">
        <f>E24*0.1</f>
        <v>0</v>
      </c>
      <c r="F25" s="129" t="s">
        <v>39</v>
      </c>
      <c r="G25" s="31" t="s">
        <v>148</v>
      </c>
      <c r="H25" s="36">
        <v>0.1</v>
      </c>
      <c r="I25" s="32">
        <f>ROUNDDOWN((SUMIF($G$6:$G$27,"F",$I$6:$I$27))*H25,0)</f>
        <v>0</v>
      </c>
      <c r="J25" s="36">
        <f>H25</f>
        <v>0.1</v>
      </c>
    </row>
    <row r="26" spans="1:10" ht="17.25" customHeight="1">
      <c r="A26" s="134" t="s">
        <v>25</v>
      </c>
      <c r="B26" s="135"/>
      <c r="C26" s="136"/>
      <c r="D26" s="35" t="s">
        <v>39</v>
      </c>
      <c r="E26" s="124">
        <f>INT(I26/1000)*1000</f>
        <v>0</v>
      </c>
      <c r="F26" s="132" t="s">
        <v>152</v>
      </c>
      <c r="G26" s="31" t="s">
        <v>149</v>
      </c>
      <c r="I26" s="32">
        <f>ROUNDDOWN(SUMIF($G$6:$G$27,"F",$I$6:$I$27)+SUMIF($G$6:$G$27,"H",$I$6:$I$27),0)</f>
        <v>0</v>
      </c>
    </row>
    <row r="27" spans="1:10" ht="15.6" customHeight="1">
      <c r="A27" s="29"/>
      <c r="B27" s="29"/>
      <c r="C27" s="29"/>
      <c r="D27" s="29"/>
      <c r="E27" s="68"/>
      <c r="F27" s="125"/>
    </row>
  </sheetData>
  <mergeCells count="18">
    <mergeCell ref="A21:C21"/>
    <mergeCell ref="A1:F1"/>
    <mergeCell ref="A4:C5"/>
    <mergeCell ref="D4:D5"/>
    <mergeCell ref="E4:E5"/>
    <mergeCell ref="F4:F5"/>
    <mergeCell ref="A6:A20"/>
    <mergeCell ref="B6:B9"/>
    <mergeCell ref="B10:B12"/>
    <mergeCell ref="B13:B19"/>
    <mergeCell ref="B20:C20"/>
    <mergeCell ref="A3:C3"/>
    <mergeCell ref="E3:F3"/>
    <mergeCell ref="A22:C22"/>
    <mergeCell ref="A23:C23"/>
    <mergeCell ref="A24:C24"/>
    <mergeCell ref="A25:C25"/>
    <mergeCell ref="A26:C26"/>
  </mergeCells>
  <phoneticPr fontId="10" type="noConversion"/>
  <pageMargins left="0.51181102362204722" right="0" top="0.70866141732283472" bottom="0.39370078740157483" header="0.47244094488188981" footer="0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BBB59"/>
    <pageSetUpPr fitToPage="1"/>
  </sheetPr>
  <dimension ref="A1:T14"/>
  <sheetViews>
    <sheetView view="pageBreakPreview" zoomScale="80" zoomScaleNormal="70" zoomScaleSheetLayoutView="80" workbookViewId="0">
      <selection activeCell="E5" sqref="E5"/>
    </sheetView>
  </sheetViews>
  <sheetFormatPr defaultRowHeight="16.5"/>
  <cols>
    <col min="1" max="1" width="40.625" style="1" customWidth="1"/>
    <col min="2" max="2" width="20.625" style="1" customWidth="1"/>
    <col min="3" max="4" width="4.625" style="46" customWidth="1"/>
    <col min="5" max="12" width="13.625" style="1" customWidth="1"/>
    <col min="13" max="13" width="12.625" style="1" customWidth="1"/>
    <col min="14" max="16" width="2.625" style="1" hidden="1" customWidth="1"/>
    <col min="17" max="19" width="1.625" style="1" hidden="1" customWidth="1"/>
    <col min="20" max="20" width="18.625" style="1" hidden="1" customWidth="1"/>
    <col min="21" max="16384" width="9" style="1"/>
  </cols>
  <sheetData>
    <row r="1" spans="1:20" ht="28.5" customHeight="1">
      <c r="A1" s="156" t="s">
        <v>158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</row>
    <row r="2" spans="1:20" ht="34.5" customHeigh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</row>
    <row r="3" spans="1:20" ht="39.950000000000003" customHeight="1">
      <c r="A3" s="154" t="s">
        <v>159</v>
      </c>
      <c r="B3" s="154" t="s">
        <v>160</v>
      </c>
      <c r="C3" s="154" t="s">
        <v>112</v>
      </c>
      <c r="D3" s="154" t="s">
        <v>113</v>
      </c>
      <c r="E3" s="154"/>
      <c r="F3" s="154"/>
      <c r="G3" s="154" t="s">
        <v>13</v>
      </c>
      <c r="H3" s="154"/>
      <c r="I3" s="154" t="s">
        <v>161</v>
      </c>
      <c r="J3" s="154"/>
      <c r="K3" s="154" t="s">
        <v>162</v>
      </c>
      <c r="L3" s="154"/>
      <c r="M3" s="154" t="s">
        <v>16</v>
      </c>
      <c r="N3" s="153" t="s">
        <v>17</v>
      </c>
      <c r="O3" s="153" t="s">
        <v>38</v>
      </c>
      <c r="P3" s="153" t="s">
        <v>21</v>
      </c>
      <c r="Q3" s="153" t="s">
        <v>22</v>
      </c>
      <c r="R3" s="153" t="s">
        <v>8</v>
      </c>
      <c r="S3" s="153" t="s">
        <v>14</v>
      </c>
      <c r="T3" s="153" t="s">
        <v>157</v>
      </c>
    </row>
    <row r="4" spans="1:20" ht="39.950000000000003" customHeight="1">
      <c r="A4" s="155"/>
      <c r="B4" s="155"/>
      <c r="C4" s="155"/>
      <c r="D4" s="155"/>
      <c r="E4" s="45" t="s">
        <v>20</v>
      </c>
      <c r="F4" s="45" t="s">
        <v>15</v>
      </c>
      <c r="G4" s="45" t="s">
        <v>20</v>
      </c>
      <c r="H4" s="45" t="s">
        <v>15</v>
      </c>
      <c r="I4" s="45" t="s">
        <v>20</v>
      </c>
      <c r="J4" s="45" t="s">
        <v>15</v>
      </c>
      <c r="K4" s="45" t="s">
        <v>20</v>
      </c>
      <c r="L4" s="45" t="s">
        <v>15</v>
      </c>
      <c r="M4" s="155"/>
      <c r="N4" s="153"/>
      <c r="O4" s="153"/>
      <c r="P4" s="153"/>
      <c r="Q4" s="153"/>
      <c r="R4" s="153"/>
      <c r="S4" s="153"/>
      <c r="T4" s="153"/>
    </row>
    <row r="5" spans="1:20" s="5" customFormat="1" ht="39.950000000000003" customHeight="1">
      <c r="A5" s="8"/>
      <c r="B5" s="10"/>
      <c r="C5" s="10"/>
      <c r="D5" s="10"/>
      <c r="E5" s="10"/>
      <c r="F5" s="11"/>
      <c r="G5" s="10"/>
      <c r="H5" s="11"/>
      <c r="I5" s="10"/>
      <c r="J5" s="11"/>
      <c r="K5" s="10"/>
      <c r="L5" s="12">
        <f t="shared" ref="L5:L11" si="0">F5+H5+J5</f>
        <v>0</v>
      </c>
      <c r="M5" s="10"/>
      <c r="N5" s="50"/>
      <c r="O5" s="50"/>
      <c r="P5" s="50"/>
      <c r="Q5" s="50"/>
      <c r="R5" s="50"/>
      <c r="S5" s="50"/>
      <c r="T5" s="50"/>
    </row>
    <row r="6" spans="1:20" s="5" customFormat="1" ht="39.950000000000003" customHeight="1">
      <c r="A6" s="8" t="str">
        <f>내역서!A5</f>
        <v>&lt; 상록회관우체국&gt;</v>
      </c>
      <c r="B6" s="10"/>
      <c r="C6" s="10"/>
      <c r="D6" s="10"/>
      <c r="E6" s="10"/>
      <c r="F6" s="11">
        <f>SUM(F7:F11)</f>
        <v>0</v>
      </c>
      <c r="G6" s="10"/>
      <c r="H6" s="11">
        <f>SUM(H7:H11)</f>
        <v>0</v>
      </c>
      <c r="I6" s="10"/>
      <c r="J6" s="11">
        <f>SUM(J7:J11)</f>
        <v>0</v>
      </c>
      <c r="K6" s="10"/>
      <c r="L6" s="12">
        <f t="shared" si="0"/>
        <v>0</v>
      </c>
      <c r="M6" s="10"/>
      <c r="N6" s="50"/>
      <c r="O6" s="50"/>
      <c r="P6" s="50"/>
      <c r="Q6" s="50"/>
      <c r="R6" s="50"/>
      <c r="S6" s="50"/>
      <c r="T6" s="50"/>
    </row>
    <row r="7" spans="1:20" s="5" customFormat="1" ht="39.950000000000003" customHeight="1">
      <c r="A7" s="47" t="str">
        <f>내역서!A6</f>
        <v xml:space="preserve">    01  가  설  공  사</v>
      </c>
      <c r="B7" s="48" t="s">
        <v>39</v>
      </c>
      <c r="C7" s="6" t="s">
        <v>138</v>
      </c>
      <c r="D7" s="6">
        <v>1</v>
      </c>
      <c r="E7" s="9"/>
      <c r="F7" s="9">
        <f>내역서!F13</f>
        <v>0</v>
      </c>
      <c r="G7" s="9"/>
      <c r="H7" s="9">
        <f>내역서!H13</f>
        <v>0</v>
      </c>
      <c r="I7" s="9"/>
      <c r="J7" s="9">
        <f>내역서!J13</f>
        <v>0</v>
      </c>
      <c r="K7" s="9">
        <f>E7+G7+I7</f>
        <v>0</v>
      </c>
      <c r="L7" s="9">
        <f t="shared" si="0"/>
        <v>0</v>
      </c>
      <c r="M7" s="48" t="s">
        <v>39</v>
      </c>
      <c r="N7" s="4" t="s">
        <v>19</v>
      </c>
      <c r="O7" s="4" t="s">
        <v>39</v>
      </c>
      <c r="P7" s="4" t="s">
        <v>9</v>
      </c>
      <c r="Q7" s="4" t="s">
        <v>39</v>
      </c>
      <c r="R7" s="13">
        <v>3</v>
      </c>
      <c r="S7" s="4" t="s">
        <v>39</v>
      </c>
      <c r="T7" s="14"/>
    </row>
    <row r="8" spans="1:20" s="5" customFormat="1" ht="39.950000000000003" customHeight="1">
      <c r="A8" s="47" t="str">
        <f>내역서!A15</f>
        <v xml:space="preserve">    02  철 거  공  사</v>
      </c>
      <c r="B8" s="48" t="s">
        <v>39</v>
      </c>
      <c r="C8" s="6" t="s">
        <v>138</v>
      </c>
      <c r="D8" s="6">
        <v>1</v>
      </c>
      <c r="E8" s="9"/>
      <c r="F8" s="9">
        <f>내역서!F24</f>
        <v>0</v>
      </c>
      <c r="G8" s="9"/>
      <c r="H8" s="9">
        <f>내역서!H24</f>
        <v>0</v>
      </c>
      <c r="I8" s="9"/>
      <c r="J8" s="9">
        <f>내역서!J24</f>
        <v>0</v>
      </c>
      <c r="K8" s="9">
        <f>E8+G8+I8</f>
        <v>0</v>
      </c>
      <c r="L8" s="9">
        <f t="shared" si="0"/>
        <v>0</v>
      </c>
      <c r="M8" s="48" t="s">
        <v>39</v>
      </c>
      <c r="N8" s="4" t="s">
        <v>10</v>
      </c>
      <c r="O8" s="4" t="s">
        <v>39</v>
      </c>
      <c r="P8" s="4" t="s">
        <v>9</v>
      </c>
      <c r="Q8" s="4" t="s">
        <v>39</v>
      </c>
      <c r="R8" s="13">
        <v>3</v>
      </c>
      <c r="S8" s="4" t="s">
        <v>39</v>
      </c>
      <c r="T8" s="14"/>
    </row>
    <row r="9" spans="1:20" s="5" customFormat="1" ht="39.950000000000003" customHeight="1">
      <c r="A9" s="47" t="str">
        <f>내역서!A26</f>
        <v xml:space="preserve">    03 수장,마감공사</v>
      </c>
      <c r="B9" s="48" t="s">
        <v>39</v>
      </c>
      <c r="C9" s="6" t="s">
        <v>138</v>
      </c>
      <c r="D9" s="6">
        <v>1</v>
      </c>
      <c r="E9" s="9"/>
      <c r="F9" s="9">
        <f>내역서!F67</f>
        <v>0</v>
      </c>
      <c r="G9" s="9"/>
      <c r="H9" s="9">
        <f>내역서!H67</f>
        <v>0</v>
      </c>
      <c r="I9" s="9"/>
      <c r="J9" s="9">
        <f>내역서!J67</f>
        <v>0</v>
      </c>
      <c r="K9" s="9">
        <f>E9+G9+I9</f>
        <v>0</v>
      </c>
      <c r="L9" s="9">
        <f t="shared" si="0"/>
        <v>0</v>
      </c>
      <c r="M9" s="48" t="s">
        <v>39</v>
      </c>
      <c r="N9" s="4" t="s">
        <v>12</v>
      </c>
      <c r="O9" s="4" t="s">
        <v>39</v>
      </c>
      <c r="P9" s="4" t="s">
        <v>9</v>
      </c>
      <c r="Q9" s="4" t="s">
        <v>39</v>
      </c>
      <c r="R9" s="13">
        <v>3</v>
      </c>
      <c r="S9" s="4" t="s">
        <v>39</v>
      </c>
      <c r="T9" s="14"/>
    </row>
    <row r="10" spans="1:20" s="5" customFormat="1" ht="39.950000000000003" customHeight="1">
      <c r="A10" s="47" t="str">
        <f>내역서!A69</f>
        <v xml:space="preserve">    04  외부마감공사</v>
      </c>
      <c r="B10" s="48" t="s">
        <v>39</v>
      </c>
      <c r="C10" s="6" t="s">
        <v>138</v>
      </c>
      <c r="D10" s="6">
        <v>1</v>
      </c>
      <c r="E10" s="9"/>
      <c r="F10" s="9">
        <f>내역서!F81</f>
        <v>0</v>
      </c>
      <c r="G10" s="9"/>
      <c r="H10" s="9">
        <f>내역서!H81</f>
        <v>0</v>
      </c>
      <c r="I10" s="9"/>
      <c r="J10" s="9">
        <f>내역서!J81</f>
        <v>0</v>
      </c>
      <c r="K10" s="9">
        <f>E10+G10+I10</f>
        <v>0</v>
      </c>
      <c r="L10" s="9">
        <f t="shared" si="0"/>
        <v>0</v>
      </c>
      <c r="M10" s="48" t="s">
        <v>39</v>
      </c>
      <c r="N10" s="4" t="s">
        <v>12</v>
      </c>
      <c r="O10" s="4" t="s">
        <v>39</v>
      </c>
      <c r="P10" s="4" t="s">
        <v>9</v>
      </c>
      <c r="Q10" s="4" t="s">
        <v>39</v>
      </c>
      <c r="R10" s="13">
        <v>3</v>
      </c>
      <c r="S10" s="4" t="s">
        <v>39</v>
      </c>
      <c r="T10" s="14"/>
    </row>
    <row r="11" spans="1:20" s="5" customFormat="1" ht="39.950000000000003" customHeight="1">
      <c r="A11" s="47" t="str">
        <f>내역서!A83</f>
        <v xml:space="preserve">    05  기 타 공 사</v>
      </c>
      <c r="B11" s="48" t="s">
        <v>39</v>
      </c>
      <c r="C11" s="6" t="s">
        <v>138</v>
      </c>
      <c r="D11" s="6">
        <v>1</v>
      </c>
      <c r="E11" s="9"/>
      <c r="F11" s="9">
        <f>내역서!F91</f>
        <v>0</v>
      </c>
      <c r="G11" s="9"/>
      <c r="H11" s="9">
        <f>내역서!H91</f>
        <v>0</v>
      </c>
      <c r="I11" s="9"/>
      <c r="J11" s="9">
        <f>내역서!J91</f>
        <v>0</v>
      </c>
      <c r="K11" s="9">
        <f>E11+G11+I11</f>
        <v>0</v>
      </c>
      <c r="L11" s="9">
        <f t="shared" si="0"/>
        <v>0</v>
      </c>
      <c r="M11" s="48" t="s">
        <v>39</v>
      </c>
      <c r="N11" s="4" t="s">
        <v>12</v>
      </c>
      <c r="O11" s="4" t="s">
        <v>39</v>
      </c>
      <c r="P11" s="4" t="s">
        <v>9</v>
      </c>
      <c r="Q11" s="4" t="s">
        <v>39</v>
      </c>
      <c r="R11" s="13">
        <v>3</v>
      </c>
      <c r="S11" s="4" t="s">
        <v>39</v>
      </c>
      <c r="T11" s="14"/>
    </row>
    <row r="12" spans="1:20" s="5" customFormat="1" ht="39.950000000000003" customHeight="1">
      <c r="A12" s="47"/>
      <c r="B12" s="48"/>
      <c r="C12" s="6"/>
      <c r="D12" s="6"/>
      <c r="E12" s="9"/>
      <c r="F12" s="9"/>
      <c r="G12" s="9"/>
      <c r="H12" s="9"/>
      <c r="I12" s="9"/>
      <c r="J12" s="9"/>
      <c r="K12" s="9"/>
      <c r="L12" s="9"/>
      <c r="M12" s="48"/>
      <c r="N12" s="4"/>
      <c r="O12" s="4"/>
      <c r="P12" s="4"/>
      <c r="Q12" s="4"/>
      <c r="R12" s="13"/>
      <c r="S12" s="4"/>
      <c r="T12" s="14"/>
    </row>
    <row r="13" spans="1:20" s="5" customFormat="1" ht="39.950000000000003" customHeight="1">
      <c r="A13" s="47" t="str">
        <f>내역서!A95</f>
        <v xml:space="preserve">    00  폐 기 물 공 사</v>
      </c>
      <c r="B13" s="48"/>
      <c r="C13" s="6"/>
      <c r="D13" s="6"/>
      <c r="E13" s="9"/>
      <c r="F13" s="9">
        <f>내역서!F100</f>
        <v>0</v>
      </c>
      <c r="G13" s="9"/>
      <c r="H13" s="9"/>
      <c r="I13" s="9"/>
      <c r="J13" s="9"/>
      <c r="K13" s="9"/>
      <c r="L13" s="9"/>
      <c r="M13" s="48"/>
      <c r="N13" s="4"/>
      <c r="O13" s="4"/>
      <c r="P13" s="4"/>
      <c r="Q13" s="4"/>
      <c r="R13" s="13"/>
      <c r="S13" s="4"/>
      <c r="T13" s="14"/>
    </row>
    <row r="14" spans="1:20" s="2" customFormat="1" ht="39.950000000000003" customHeight="1">
      <c r="A14" s="42"/>
      <c r="B14" s="42"/>
      <c r="C14" s="27"/>
      <c r="D14" s="27"/>
      <c r="E14" s="42"/>
      <c r="F14" s="42"/>
      <c r="G14" s="42"/>
      <c r="H14" s="42"/>
      <c r="I14" s="42"/>
      <c r="J14" s="42"/>
      <c r="K14" s="42"/>
      <c r="L14" s="42"/>
      <c r="M14" s="42"/>
      <c r="T14" s="3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0" type="noConversion"/>
  <pageMargins left="0.78736108541488647" right="0" top="0.76999998092651367" bottom="0.67000001668930054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X101"/>
  <sheetViews>
    <sheetView view="pageBreakPreview" zoomScale="75" zoomScaleNormal="80" zoomScaleSheetLayoutView="75" workbookViewId="0">
      <pane ySplit="3" topLeftCell="A4" activePane="bottomLeft" state="frozen"/>
      <selection activeCell="L6" sqref="L6"/>
      <selection pane="bottomLeft" activeCell="K14" sqref="K14"/>
    </sheetView>
  </sheetViews>
  <sheetFormatPr defaultRowHeight="16.5"/>
  <cols>
    <col min="1" max="2" width="30.625" style="5" customWidth="1"/>
    <col min="3" max="3" width="4.625" style="7" customWidth="1"/>
    <col min="4" max="4" width="8.625" style="44" customWidth="1"/>
    <col min="5" max="12" width="13.625" style="5" customWidth="1"/>
    <col min="13" max="13" width="12.625" style="5" customWidth="1"/>
    <col min="14" max="16384" width="9" style="5"/>
  </cols>
  <sheetData>
    <row r="1" spans="1:15" ht="30" customHeight="1">
      <c r="A1" s="158" t="s">
        <v>37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</row>
    <row r="2" spans="1:15" s="58" customFormat="1" ht="30" customHeight="1">
      <c r="A2" s="159" t="s">
        <v>159</v>
      </c>
      <c r="B2" s="159" t="s">
        <v>160</v>
      </c>
      <c r="C2" s="159" t="s">
        <v>112</v>
      </c>
      <c r="D2" s="160" t="s">
        <v>113</v>
      </c>
      <c r="E2" s="159" t="s">
        <v>11</v>
      </c>
      <c r="F2" s="159"/>
      <c r="G2" s="159" t="s">
        <v>13</v>
      </c>
      <c r="H2" s="159"/>
      <c r="I2" s="159" t="s">
        <v>161</v>
      </c>
      <c r="J2" s="159"/>
      <c r="K2" s="159" t="s">
        <v>162</v>
      </c>
      <c r="L2" s="159"/>
      <c r="M2" s="159" t="s">
        <v>16</v>
      </c>
    </row>
    <row r="3" spans="1:15" s="58" customFormat="1" ht="30" customHeight="1">
      <c r="A3" s="159"/>
      <c r="B3" s="159"/>
      <c r="C3" s="159"/>
      <c r="D3" s="160"/>
      <c r="E3" s="73"/>
      <c r="F3" s="69"/>
      <c r="G3" s="69" t="s">
        <v>20</v>
      </c>
      <c r="H3" s="69" t="s">
        <v>15</v>
      </c>
      <c r="I3" s="69" t="s">
        <v>20</v>
      </c>
      <c r="J3" s="69" t="s">
        <v>15</v>
      </c>
      <c r="K3" s="69" t="s">
        <v>20</v>
      </c>
      <c r="L3" s="69" t="s">
        <v>15</v>
      </c>
      <c r="M3" s="159"/>
    </row>
    <row r="4" spans="1:15" s="58" customFormat="1" ht="30" customHeight="1">
      <c r="A4" s="70"/>
      <c r="B4" s="70"/>
      <c r="C4" s="6"/>
      <c r="D4" s="43"/>
      <c r="E4" s="75"/>
      <c r="F4" s="9"/>
      <c r="G4" s="70"/>
      <c r="H4" s="9"/>
      <c r="I4" s="70"/>
      <c r="J4" s="9"/>
      <c r="K4" s="70"/>
      <c r="L4" s="9"/>
      <c r="M4" s="70"/>
    </row>
    <row r="5" spans="1:15" s="58" customFormat="1" ht="30" customHeight="1">
      <c r="A5" s="116" t="s">
        <v>128</v>
      </c>
      <c r="D5" s="74"/>
      <c r="E5" s="73"/>
    </row>
    <row r="6" spans="1:15" s="58" customFormat="1" ht="30" customHeight="1">
      <c r="A6" s="47" t="s">
        <v>33</v>
      </c>
      <c r="B6" s="47"/>
      <c r="C6" s="6"/>
      <c r="D6" s="43"/>
      <c r="E6" s="75"/>
      <c r="F6" s="47"/>
      <c r="G6" s="47"/>
      <c r="H6" s="47"/>
      <c r="I6" s="47"/>
      <c r="J6" s="47"/>
      <c r="K6" s="47"/>
      <c r="L6" s="47"/>
      <c r="M6" s="47"/>
    </row>
    <row r="7" spans="1:15" s="58" customFormat="1" ht="30" customHeight="1">
      <c r="A7" s="70" t="s">
        <v>156</v>
      </c>
      <c r="B7" s="70"/>
      <c r="C7" s="6" t="s">
        <v>40</v>
      </c>
      <c r="D7" s="43">
        <v>147</v>
      </c>
      <c r="E7" s="9"/>
      <c r="F7" s="9">
        <f t="shared" ref="F7:F12" si="0">TRUNC(E7*D7,0)</f>
        <v>0</v>
      </c>
      <c r="G7" s="9"/>
      <c r="H7" s="9">
        <f t="shared" ref="H7:H12" si="1">TRUNC(G7*D7,0)</f>
        <v>0</v>
      </c>
      <c r="I7" s="9"/>
      <c r="J7" s="9">
        <f t="shared" ref="J7:J12" si="2">TRUNC(I7*D7,0)</f>
        <v>0</v>
      </c>
      <c r="K7" s="9">
        <f t="shared" ref="K7:L12" si="3">TRUNC(E7+G7+I7,0)</f>
        <v>0</v>
      </c>
      <c r="L7" s="9">
        <f t="shared" si="3"/>
        <v>0</v>
      </c>
      <c r="M7" s="70"/>
    </row>
    <row r="8" spans="1:15" s="58" customFormat="1" ht="30" customHeight="1">
      <c r="A8" s="47" t="s">
        <v>65</v>
      </c>
      <c r="B8" s="47" t="s">
        <v>50</v>
      </c>
      <c r="C8" s="6" t="s">
        <v>40</v>
      </c>
      <c r="D8" s="43">
        <v>147</v>
      </c>
      <c r="E8" s="9"/>
      <c r="F8" s="9">
        <f t="shared" si="0"/>
        <v>0</v>
      </c>
      <c r="G8" s="9"/>
      <c r="H8" s="9">
        <f t="shared" si="1"/>
        <v>0</v>
      </c>
      <c r="I8" s="9"/>
      <c r="J8" s="9">
        <f t="shared" si="2"/>
        <v>0</v>
      </c>
      <c r="K8" s="9">
        <f t="shared" si="3"/>
        <v>0</v>
      </c>
      <c r="L8" s="9">
        <f t="shared" si="3"/>
        <v>0</v>
      </c>
      <c r="M8" s="47"/>
    </row>
    <row r="9" spans="1:15" s="58" customFormat="1" ht="30" customHeight="1">
      <c r="A9" s="47" t="s">
        <v>70</v>
      </c>
      <c r="B9" s="47"/>
      <c r="C9" s="6" t="s">
        <v>137</v>
      </c>
      <c r="D9" s="43">
        <v>3</v>
      </c>
      <c r="E9" s="9"/>
      <c r="F9" s="9">
        <f t="shared" si="0"/>
        <v>0</v>
      </c>
      <c r="G9" s="9"/>
      <c r="H9" s="9">
        <f t="shared" si="1"/>
        <v>0</v>
      </c>
      <c r="I9" s="9"/>
      <c r="J9" s="9">
        <f t="shared" si="2"/>
        <v>0</v>
      </c>
      <c r="K9" s="9">
        <f t="shared" si="3"/>
        <v>0</v>
      </c>
      <c r="L9" s="9">
        <f t="shared" si="3"/>
        <v>0</v>
      </c>
      <c r="M9" s="47"/>
    </row>
    <row r="10" spans="1:15" s="58" customFormat="1" ht="30" customHeight="1">
      <c r="A10" s="70" t="s">
        <v>114</v>
      </c>
      <c r="B10" s="70"/>
      <c r="C10" s="6" t="s">
        <v>40</v>
      </c>
      <c r="D10" s="43">
        <v>30</v>
      </c>
      <c r="E10" s="9"/>
      <c r="F10" s="9">
        <f t="shared" si="0"/>
        <v>0</v>
      </c>
      <c r="G10" s="9"/>
      <c r="H10" s="9">
        <f t="shared" si="1"/>
        <v>0</v>
      </c>
      <c r="I10" s="9"/>
      <c r="J10" s="9">
        <f t="shared" si="2"/>
        <v>0</v>
      </c>
      <c r="K10" s="9">
        <f t="shared" si="3"/>
        <v>0</v>
      </c>
      <c r="L10" s="9">
        <f t="shared" si="3"/>
        <v>0</v>
      </c>
      <c r="M10" s="70"/>
    </row>
    <row r="11" spans="1:15" s="58" customFormat="1" ht="30" customHeight="1">
      <c r="A11" s="47" t="s">
        <v>87</v>
      </c>
      <c r="B11" s="47"/>
      <c r="C11" s="6" t="s">
        <v>40</v>
      </c>
      <c r="D11" s="43">
        <v>30</v>
      </c>
      <c r="E11" s="9"/>
      <c r="F11" s="9">
        <f t="shared" si="0"/>
        <v>0</v>
      </c>
      <c r="G11" s="9"/>
      <c r="H11" s="9">
        <f t="shared" si="1"/>
        <v>0</v>
      </c>
      <c r="I11" s="9"/>
      <c r="J11" s="9">
        <f t="shared" si="2"/>
        <v>0</v>
      </c>
      <c r="K11" s="9">
        <f t="shared" si="3"/>
        <v>0</v>
      </c>
      <c r="L11" s="9">
        <f t="shared" si="3"/>
        <v>0</v>
      </c>
      <c r="M11" s="47"/>
    </row>
    <row r="12" spans="1:15" s="58" customFormat="1" ht="30" customHeight="1">
      <c r="A12" s="47"/>
      <c r="B12" s="47"/>
      <c r="C12" s="6"/>
      <c r="D12" s="43"/>
      <c r="E12" s="9"/>
      <c r="F12" s="9">
        <f t="shared" si="0"/>
        <v>0</v>
      </c>
      <c r="G12" s="9"/>
      <c r="H12" s="9">
        <f t="shared" si="1"/>
        <v>0</v>
      </c>
      <c r="I12" s="9"/>
      <c r="J12" s="9">
        <f t="shared" si="2"/>
        <v>0</v>
      </c>
      <c r="K12" s="9">
        <f t="shared" si="3"/>
        <v>0</v>
      </c>
      <c r="L12" s="9">
        <f t="shared" si="3"/>
        <v>0</v>
      </c>
      <c r="M12" s="47"/>
    </row>
    <row r="13" spans="1:15" s="58" customFormat="1" ht="30" customHeight="1">
      <c r="A13" s="47" t="s">
        <v>31</v>
      </c>
      <c r="B13" s="47"/>
      <c r="C13" s="6"/>
      <c r="D13" s="43"/>
      <c r="E13" s="75"/>
      <c r="F13" s="9">
        <f>SUM(F7:F12)</f>
        <v>0</v>
      </c>
      <c r="G13" s="47"/>
      <c r="H13" s="9">
        <f>SUM(H7:H12)</f>
        <v>0</v>
      </c>
      <c r="I13" s="47"/>
      <c r="J13" s="9">
        <f>SUM(J7:J12)</f>
        <v>0</v>
      </c>
      <c r="K13" s="47"/>
      <c r="L13" s="9">
        <f>TRUNC(F13+H13+J13,0)</f>
        <v>0</v>
      </c>
      <c r="M13" s="47"/>
    </row>
    <row r="14" spans="1:15" s="58" customFormat="1" ht="30" customHeight="1">
      <c r="A14" s="47"/>
      <c r="B14" s="47"/>
      <c r="C14" s="6"/>
      <c r="D14" s="43"/>
      <c r="E14" s="75"/>
      <c r="F14" s="47"/>
      <c r="G14" s="47"/>
      <c r="H14" s="47"/>
      <c r="I14" s="47"/>
      <c r="J14" s="47"/>
      <c r="K14" s="47"/>
      <c r="L14" s="47"/>
      <c r="M14" s="47"/>
    </row>
    <row r="15" spans="1:15" s="58" customFormat="1" ht="30" customHeight="1">
      <c r="A15" s="47" t="s">
        <v>35</v>
      </c>
      <c r="B15" s="47"/>
      <c r="C15" s="6"/>
      <c r="D15" s="43"/>
      <c r="E15" s="75"/>
      <c r="F15" s="47"/>
      <c r="G15" s="47"/>
      <c r="H15" s="47"/>
      <c r="I15" s="47"/>
      <c r="J15" s="47"/>
      <c r="K15" s="47"/>
      <c r="L15" s="47"/>
      <c r="M15" s="47"/>
    </row>
    <row r="16" spans="1:15" s="67" customFormat="1" ht="27.95" customHeight="1">
      <c r="A16" s="80" t="s">
        <v>122</v>
      </c>
      <c r="B16" s="80"/>
      <c r="C16" s="81" t="s">
        <v>40</v>
      </c>
      <c r="D16" s="82">
        <v>98.5</v>
      </c>
      <c r="E16" s="9"/>
      <c r="F16" s="26">
        <f t="shared" ref="F16:F22" si="4">TRUNC(E16*D16,0)</f>
        <v>0</v>
      </c>
      <c r="G16" s="26"/>
      <c r="H16" s="26">
        <f t="shared" ref="H16:H22" si="5">TRUNC(G16*D16,0)</f>
        <v>0</v>
      </c>
      <c r="I16" s="26"/>
      <c r="J16" s="26">
        <f t="shared" ref="J16:J22" si="6">TRUNC(I16*D16,0)</f>
        <v>0</v>
      </c>
      <c r="K16" s="26">
        <f t="shared" ref="K16:K22" si="7">TRUNC(E16+G16+I16,0)</f>
        <v>0</v>
      </c>
      <c r="L16" s="26">
        <f t="shared" ref="L16:L22" si="8">TRUNC(F16+H16+J16,0)</f>
        <v>0</v>
      </c>
      <c r="M16" s="21"/>
      <c r="N16" s="65" t="s">
        <v>39</v>
      </c>
      <c r="O16" s="66"/>
    </row>
    <row r="17" spans="1:15" s="67" customFormat="1" ht="27.95" customHeight="1">
      <c r="A17" s="80" t="s">
        <v>123</v>
      </c>
      <c r="B17" s="80"/>
      <c r="C17" s="81" t="s">
        <v>40</v>
      </c>
      <c r="D17" s="82">
        <v>98.5</v>
      </c>
      <c r="E17" s="9"/>
      <c r="F17" s="26">
        <f t="shared" si="4"/>
        <v>0</v>
      </c>
      <c r="G17" s="26"/>
      <c r="H17" s="26">
        <f t="shared" si="5"/>
        <v>0</v>
      </c>
      <c r="I17" s="26"/>
      <c r="J17" s="26">
        <f t="shared" si="6"/>
        <v>0</v>
      </c>
      <c r="K17" s="26">
        <f t="shared" si="7"/>
        <v>0</v>
      </c>
      <c r="L17" s="26">
        <f t="shared" si="8"/>
        <v>0</v>
      </c>
      <c r="M17" s="21"/>
      <c r="N17" s="65" t="s">
        <v>39</v>
      </c>
      <c r="O17" s="66"/>
    </row>
    <row r="18" spans="1:15" s="58" customFormat="1" ht="30" customHeight="1">
      <c r="A18" s="83" t="s">
        <v>89</v>
      </c>
      <c r="B18" s="83" t="s">
        <v>133</v>
      </c>
      <c r="C18" s="81" t="s">
        <v>40</v>
      </c>
      <c r="D18" s="82">
        <v>64.5</v>
      </c>
      <c r="E18" s="9"/>
      <c r="F18" s="9">
        <f t="shared" si="4"/>
        <v>0</v>
      </c>
      <c r="G18" s="26"/>
      <c r="H18" s="26">
        <f t="shared" si="5"/>
        <v>0</v>
      </c>
      <c r="I18" s="9"/>
      <c r="J18" s="9">
        <f t="shared" si="6"/>
        <v>0</v>
      </c>
      <c r="K18" s="9">
        <f t="shared" si="7"/>
        <v>0</v>
      </c>
      <c r="L18" s="9">
        <f t="shared" si="8"/>
        <v>0</v>
      </c>
      <c r="M18" s="47"/>
    </row>
    <row r="19" spans="1:15" s="58" customFormat="1" ht="30" customHeight="1">
      <c r="A19" s="80" t="s">
        <v>124</v>
      </c>
      <c r="B19" s="80"/>
      <c r="C19" s="81" t="s">
        <v>40</v>
      </c>
      <c r="D19" s="82">
        <v>8.6</v>
      </c>
      <c r="E19" s="9"/>
      <c r="F19" s="15">
        <f t="shared" si="4"/>
        <v>0</v>
      </c>
      <c r="G19" s="9"/>
      <c r="H19" s="26">
        <f t="shared" si="5"/>
        <v>0</v>
      </c>
      <c r="I19" s="9"/>
      <c r="J19" s="9">
        <f t="shared" si="6"/>
        <v>0</v>
      </c>
      <c r="K19" s="9">
        <f t="shared" si="7"/>
        <v>0</v>
      </c>
      <c r="L19" s="9">
        <f t="shared" si="8"/>
        <v>0</v>
      </c>
      <c r="M19" s="47"/>
    </row>
    <row r="20" spans="1:15" s="58" customFormat="1" ht="30" customHeight="1">
      <c r="A20" s="83" t="s">
        <v>76</v>
      </c>
      <c r="B20" s="83"/>
      <c r="C20" s="81" t="s">
        <v>40</v>
      </c>
      <c r="D20" s="82">
        <v>4</v>
      </c>
      <c r="E20" s="9"/>
      <c r="F20" s="15">
        <f t="shared" si="4"/>
        <v>0</v>
      </c>
      <c r="G20" s="9"/>
      <c r="H20" s="26">
        <f t="shared" si="5"/>
        <v>0</v>
      </c>
      <c r="I20" s="9"/>
      <c r="J20" s="9">
        <f t="shared" si="6"/>
        <v>0</v>
      </c>
      <c r="K20" s="9">
        <f t="shared" si="7"/>
        <v>0</v>
      </c>
      <c r="L20" s="9">
        <f t="shared" si="8"/>
        <v>0</v>
      </c>
      <c r="M20" s="48"/>
    </row>
    <row r="21" spans="1:15" s="58" customFormat="1" ht="30" customHeight="1">
      <c r="A21" s="84" t="s">
        <v>75</v>
      </c>
      <c r="B21" s="84"/>
      <c r="C21" s="85" t="s">
        <v>40</v>
      </c>
      <c r="D21" s="86">
        <v>10.7</v>
      </c>
      <c r="E21" s="9"/>
      <c r="F21" s="15">
        <f t="shared" si="4"/>
        <v>0</v>
      </c>
      <c r="G21" s="9"/>
      <c r="H21" s="26">
        <f t="shared" si="5"/>
        <v>0</v>
      </c>
      <c r="I21" s="9"/>
      <c r="J21" s="9">
        <f t="shared" si="6"/>
        <v>0</v>
      </c>
      <c r="K21" s="9">
        <f t="shared" si="7"/>
        <v>0</v>
      </c>
      <c r="L21" s="9">
        <f t="shared" si="8"/>
        <v>0</v>
      </c>
      <c r="M21" s="48"/>
    </row>
    <row r="22" spans="1:15" s="58" customFormat="1" ht="30" customHeight="1">
      <c r="A22" s="80" t="s">
        <v>90</v>
      </c>
      <c r="B22" s="80" t="s">
        <v>205</v>
      </c>
      <c r="C22" s="81" t="s">
        <v>40</v>
      </c>
      <c r="D22" s="82">
        <v>2</v>
      </c>
      <c r="E22" s="9"/>
      <c r="F22" s="9">
        <f t="shared" si="4"/>
        <v>0</v>
      </c>
      <c r="G22" s="9"/>
      <c r="H22" s="26">
        <f t="shared" si="5"/>
        <v>0</v>
      </c>
      <c r="I22" s="9"/>
      <c r="J22" s="9">
        <f t="shared" si="6"/>
        <v>0</v>
      </c>
      <c r="K22" s="9">
        <f t="shared" si="7"/>
        <v>0</v>
      </c>
      <c r="L22" s="9">
        <f t="shared" si="8"/>
        <v>0</v>
      </c>
      <c r="M22" s="48"/>
    </row>
    <row r="23" spans="1:15" s="58" customFormat="1" ht="30" customHeight="1">
      <c r="A23" s="87"/>
      <c r="B23" s="83"/>
      <c r="C23" s="88"/>
      <c r="D23" s="82"/>
      <c r="E23" s="9"/>
      <c r="F23" s="9"/>
      <c r="G23" s="9"/>
      <c r="H23" s="9"/>
      <c r="I23" s="9"/>
      <c r="J23" s="9"/>
      <c r="K23" s="9"/>
      <c r="L23" s="9"/>
      <c r="M23" s="48"/>
    </row>
    <row r="24" spans="1:15" s="58" customFormat="1" ht="30" customHeight="1">
      <c r="A24" s="83" t="s">
        <v>30</v>
      </c>
      <c r="B24" s="83"/>
      <c r="C24" s="81"/>
      <c r="D24" s="82"/>
      <c r="E24" s="75"/>
      <c r="F24" s="9">
        <f>SUM(F16:F23)</f>
        <v>0</v>
      </c>
      <c r="G24" s="47"/>
      <c r="H24" s="9">
        <f>SUM(H16:H23)</f>
        <v>0</v>
      </c>
      <c r="I24" s="47"/>
      <c r="J24" s="9">
        <f>SUM(J16:J23)</f>
        <v>0</v>
      </c>
      <c r="K24" s="47"/>
      <c r="L24" s="9">
        <f>SUM(L16:L23)</f>
        <v>0</v>
      </c>
      <c r="M24" s="47"/>
    </row>
    <row r="25" spans="1:15" s="58" customFormat="1" ht="30" customHeight="1">
      <c r="A25" s="83"/>
      <c r="B25" s="83"/>
      <c r="C25" s="81"/>
      <c r="D25" s="82"/>
      <c r="E25" s="75"/>
      <c r="F25" s="47"/>
      <c r="G25" s="47"/>
      <c r="H25" s="47"/>
      <c r="I25" s="47"/>
      <c r="J25" s="47"/>
      <c r="K25" s="47"/>
      <c r="L25" s="47"/>
      <c r="M25" s="47"/>
    </row>
    <row r="26" spans="1:15" s="58" customFormat="1" ht="35.1" customHeight="1">
      <c r="A26" s="89" t="s">
        <v>52</v>
      </c>
      <c r="B26" s="83"/>
      <c r="C26" s="90"/>
      <c r="D26" s="91"/>
      <c r="E26" s="76"/>
      <c r="F26" s="49"/>
      <c r="G26" s="49"/>
      <c r="H26" s="49"/>
      <c r="I26" s="49"/>
      <c r="J26" s="49"/>
      <c r="K26" s="47"/>
      <c r="L26" s="47"/>
      <c r="M26" s="16"/>
      <c r="N26" s="60"/>
      <c r="O26" s="60"/>
    </row>
    <row r="27" spans="1:15" s="58" customFormat="1" ht="35.1" customHeight="1">
      <c r="A27" s="83" t="s">
        <v>64</v>
      </c>
      <c r="B27" s="83" t="s">
        <v>66</v>
      </c>
      <c r="C27" s="90" t="s">
        <v>40</v>
      </c>
      <c r="D27" s="91">
        <v>98.45</v>
      </c>
      <c r="E27" s="25"/>
      <c r="F27" s="25">
        <f t="shared" ref="F27:F65" si="9">TRUNC(E27*D27,0)</f>
        <v>0</v>
      </c>
      <c r="G27" s="25"/>
      <c r="H27" s="25">
        <f t="shared" ref="H27:H62" si="10">TRUNC(G27*D27,0)</f>
        <v>0</v>
      </c>
      <c r="I27" s="25"/>
      <c r="J27" s="25">
        <f t="shared" ref="J27:J65" si="11">TRUNC(I27*D27,0)</f>
        <v>0</v>
      </c>
      <c r="K27" s="25">
        <f t="shared" ref="K27:L30" si="12">TRUNC(E27+G27+I27,0)</f>
        <v>0</v>
      </c>
      <c r="L27" s="25">
        <f t="shared" si="12"/>
        <v>0</v>
      </c>
      <c r="M27" s="16"/>
      <c r="N27" s="59" t="s">
        <v>39</v>
      </c>
      <c r="O27" s="60"/>
    </row>
    <row r="28" spans="1:15" s="58" customFormat="1" ht="35.1" customHeight="1">
      <c r="A28" s="83" t="s">
        <v>18</v>
      </c>
      <c r="B28" s="83" t="s">
        <v>120</v>
      </c>
      <c r="C28" s="90" t="s">
        <v>40</v>
      </c>
      <c r="D28" s="91">
        <v>98.45</v>
      </c>
      <c r="E28" s="25"/>
      <c r="F28" s="51">
        <f t="shared" si="9"/>
        <v>0</v>
      </c>
      <c r="G28" s="25"/>
      <c r="H28" s="51">
        <f t="shared" si="10"/>
        <v>0</v>
      </c>
      <c r="I28" s="25"/>
      <c r="J28" s="25">
        <f t="shared" si="11"/>
        <v>0</v>
      </c>
      <c r="K28" s="25">
        <f t="shared" si="12"/>
        <v>0</v>
      </c>
      <c r="L28" s="25">
        <f t="shared" si="12"/>
        <v>0</v>
      </c>
      <c r="M28" s="16"/>
      <c r="N28" s="59" t="s">
        <v>39</v>
      </c>
      <c r="O28" s="60"/>
    </row>
    <row r="29" spans="1:15" s="58" customFormat="1" ht="35.1" customHeight="1">
      <c r="A29" s="83" t="s">
        <v>67</v>
      </c>
      <c r="B29" s="83" t="s">
        <v>81</v>
      </c>
      <c r="C29" s="90" t="s">
        <v>40</v>
      </c>
      <c r="D29" s="91">
        <v>82.5</v>
      </c>
      <c r="E29" s="25"/>
      <c r="F29" s="51">
        <f t="shared" si="9"/>
        <v>0</v>
      </c>
      <c r="G29" s="25"/>
      <c r="H29" s="51">
        <f t="shared" si="10"/>
        <v>0</v>
      </c>
      <c r="I29" s="25"/>
      <c r="J29" s="25">
        <f t="shared" si="11"/>
        <v>0</v>
      </c>
      <c r="K29" s="25">
        <f t="shared" si="12"/>
        <v>0</v>
      </c>
      <c r="L29" s="25">
        <f t="shared" si="12"/>
        <v>0</v>
      </c>
      <c r="M29" s="16"/>
    </row>
    <row r="30" spans="1:15" s="58" customFormat="1" ht="35.1" customHeight="1">
      <c r="A30" s="83" t="s">
        <v>96</v>
      </c>
      <c r="B30" s="83" t="s">
        <v>97</v>
      </c>
      <c r="C30" s="90" t="s">
        <v>40</v>
      </c>
      <c r="D30" s="91">
        <v>10.3</v>
      </c>
      <c r="E30" s="25"/>
      <c r="F30" s="51">
        <f t="shared" si="9"/>
        <v>0</v>
      </c>
      <c r="G30" s="25"/>
      <c r="H30" s="51">
        <f t="shared" si="10"/>
        <v>0</v>
      </c>
      <c r="I30" s="25"/>
      <c r="J30" s="25">
        <f t="shared" si="11"/>
        <v>0</v>
      </c>
      <c r="K30" s="25">
        <f t="shared" si="12"/>
        <v>0</v>
      </c>
      <c r="L30" s="25">
        <f t="shared" si="12"/>
        <v>0</v>
      </c>
      <c r="M30" s="16"/>
    </row>
    <row r="31" spans="1:15" s="63" customFormat="1" ht="35.1" customHeight="1">
      <c r="A31" s="92" t="s">
        <v>125</v>
      </c>
      <c r="B31" s="93"/>
      <c r="C31" s="90" t="s">
        <v>40</v>
      </c>
      <c r="D31" s="91">
        <v>64.5</v>
      </c>
      <c r="E31" s="25"/>
      <c r="F31" s="51">
        <f t="shared" si="9"/>
        <v>0</v>
      </c>
      <c r="G31" s="25"/>
      <c r="H31" s="51">
        <f t="shared" si="10"/>
        <v>0</v>
      </c>
      <c r="I31" s="25"/>
      <c r="J31" s="25">
        <f t="shared" si="11"/>
        <v>0</v>
      </c>
      <c r="K31" s="15">
        <f t="shared" ref="K31:K34" si="13">TRUNC(E31+G31+I31,0)</f>
        <v>0</v>
      </c>
      <c r="L31" s="25">
        <f t="shared" ref="L31:L62" si="14">TRUNC(F31+H31+J31,0)</f>
        <v>0</v>
      </c>
      <c r="M31" s="17"/>
    </row>
    <row r="32" spans="1:15" s="63" customFormat="1" ht="35.1" customHeight="1">
      <c r="A32" s="94" t="s">
        <v>121</v>
      </c>
      <c r="B32" s="95" t="s">
        <v>83</v>
      </c>
      <c r="C32" s="90" t="s">
        <v>40</v>
      </c>
      <c r="D32" s="91">
        <v>64.5</v>
      </c>
      <c r="E32" s="25"/>
      <c r="F32" s="51">
        <f t="shared" si="9"/>
        <v>0</v>
      </c>
      <c r="G32" s="25"/>
      <c r="H32" s="51">
        <f t="shared" si="10"/>
        <v>0</v>
      </c>
      <c r="I32" s="25"/>
      <c r="J32" s="25">
        <f t="shared" si="11"/>
        <v>0</v>
      </c>
      <c r="K32" s="15">
        <f t="shared" si="13"/>
        <v>0</v>
      </c>
      <c r="L32" s="25">
        <f t="shared" si="14"/>
        <v>0</v>
      </c>
      <c r="M32" s="17"/>
    </row>
    <row r="33" spans="1:15" s="63" customFormat="1" ht="35.1" customHeight="1">
      <c r="A33" s="92" t="s">
        <v>88</v>
      </c>
      <c r="B33" s="93" t="s">
        <v>117</v>
      </c>
      <c r="C33" s="90" t="s">
        <v>40</v>
      </c>
      <c r="D33" s="91">
        <v>87.15</v>
      </c>
      <c r="E33" s="25"/>
      <c r="F33" s="51">
        <f t="shared" si="9"/>
        <v>0</v>
      </c>
      <c r="G33" s="25"/>
      <c r="H33" s="51">
        <f t="shared" si="10"/>
        <v>0</v>
      </c>
      <c r="I33" s="25"/>
      <c r="J33" s="25">
        <f t="shared" si="11"/>
        <v>0</v>
      </c>
      <c r="K33" s="15">
        <f t="shared" si="13"/>
        <v>0</v>
      </c>
      <c r="L33" s="25">
        <f t="shared" si="14"/>
        <v>0</v>
      </c>
      <c r="M33" s="17"/>
    </row>
    <row r="34" spans="1:15" s="63" customFormat="1" ht="35.1" customHeight="1">
      <c r="A34" s="92" t="s">
        <v>88</v>
      </c>
      <c r="B34" s="93" t="s">
        <v>192</v>
      </c>
      <c r="C34" s="90" t="s">
        <v>40</v>
      </c>
      <c r="D34" s="91">
        <v>64.5</v>
      </c>
      <c r="E34" s="25"/>
      <c r="F34" s="51">
        <f t="shared" si="9"/>
        <v>0</v>
      </c>
      <c r="G34" s="25"/>
      <c r="H34" s="51">
        <f t="shared" si="10"/>
        <v>0</v>
      </c>
      <c r="I34" s="25"/>
      <c r="J34" s="25">
        <f t="shared" si="11"/>
        <v>0</v>
      </c>
      <c r="K34" s="15">
        <f t="shared" si="13"/>
        <v>0</v>
      </c>
      <c r="L34" s="25">
        <f t="shared" si="14"/>
        <v>0</v>
      </c>
      <c r="M34" s="17"/>
    </row>
    <row r="35" spans="1:15" s="58" customFormat="1" ht="30" customHeight="1">
      <c r="A35" s="83" t="s">
        <v>111</v>
      </c>
      <c r="B35" s="87"/>
      <c r="C35" s="81" t="s">
        <v>5</v>
      </c>
      <c r="D35" s="91">
        <v>7.3</v>
      </c>
      <c r="E35" s="9"/>
      <c r="F35" s="51">
        <f t="shared" si="9"/>
        <v>0</v>
      </c>
      <c r="G35" s="9"/>
      <c r="H35" s="51">
        <f t="shared" si="10"/>
        <v>0</v>
      </c>
      <c r="I35" s="9"/>
      <c r="J35" s="9">
        <f t="shared" si="11"/>
        <v>0</v>
      </c>
      <c r="K35" s="9">
        <f>TRUNC(E35+G35+I35,0)</f>
        <v>0</v>
      </c>
      <c r="L35" s="9">
        <f t="shared" si="14"/>
        <v>0</v>
      </c>
      <c r="M35" s="48" t="s">
        <v>39</v>
      </c>
    </row>
    <row r="36" spans="1:15" s="63" customFormat="1" ht="35.1" customHeight="1">
      <c r="A36" s="92" t="s">
        <v>77</v>
      </c>
      <c r="B36" s="93" t="s">
        <v>118</v>
      </c>
      <c r="C36" s="90" t="s">
        <v>40</v>
      </c>
      <c r="D36" s="91">
        <v>8.1</v>
      </c>
      <c r="E36" s="25"/>
      <c r="F36" s="51">
        <f t="shared" si="9"/>
        <v>0</v>
      </c>
      <c r="G36" s="25"/>
      <c r="H36" s="51">
        <f t="shared" si="10"/>
        <v>0</v>
      </c>
      <c r="I36" s="25"/>
      <c r="J36" s="25">
        <f t="shared" si="11"/>
        <v>0</v>
      </c>
      <c r="K36" s="15">
        <f t="shared" ref="K36:K39" si="15">TRUNC(E36+G36+I36,0)</f>
        <v>0</v>
      </c>
      <c r="L36" s="25">
        <f t="shared" si="14"/>
        <v>0</v>
      </c>
      <c r="M36" s="17"/>
    </row>
    <row r="37" spans="1:15" s="63" customFormat="1" ht="35.1" customHeight="1">
      <c r="A37" s="92" t="s">
        <v>78</v>
      </c>
      <c r="B37" s="93"/>
      <c r="C37" s="90" t="s">
        <v>40</v>
      </c>
      <c r="D37" s="91">
        <v>8.1</v>
      </c>
      <c r="E37" s="25"/>
      <c r="F37" s="51">
        <f t="shared" si="9"/>
        <v>0</v>
      </c>
      <c r="G37" s="25"/>
      <c r="H37" s="51">
        <f t="shared" si="10"/>
        <v>0</v>
      </c>
      <c r="I37" s="25"/>
      <c r="J37" s="25">
        <f t="shared" si="11"/>
        <v>0</v>
      </c>
      <c r="K37" s="15">
        <f t="shared" si="15"/>
        <v>0</v>
      </c>
      <c r="L37" s="25">
        <f t="shared" si="14"/>
        <v>0</v>
      </c>
      <c r="M37" s="17"/>
    </row>
    <row r="38" spans="1:15" s="63" customFormat="1" ht="35.1" customHeight="1">
      <c r="A38" s="92" t="s">
        <v>86</v>
      </c>
      <c r="B38" s="93"/>
      <c r="C38" s="90" t="s">
        <v>40</v>
      </c>
      <c r="D38" s="91">
        <v>8.1</v>
      </c>
      <c r="E38" s="25"/>
      <c r="F38" s="51">
        <f t="shared" si="9"/>
        <v>0</v>
      </c>
      <c r="G38" s="25"/>
      <c r="H38" s="51">
        <f t="shared" si="10"/>
        <v>0</v>
      </c>
      <c r="I38" s="25"/>
      <c r="J38" s="25">
        <f t="shared" si="11"/>
        <v>0</v>
      </c>
      <c r="K38" s="15">
        <f t="shared" si="15"/>
        <v>0</v>
      </c>
      <c r="L38" s="25">
        <f t="shared" si="14"/>
        <v>0</v>
      </c>
      <c r="M38" s="17"/>
    </row>
    <row r="39" spans="1:15" s="63" customFormat="1" ht="35.1" customHeight="1">
      <c r="A39" s="92" t="s">
        <v>93</v>
      </c>
      <c r="B39" s="93"/>
      <c r="C39" s="90" t="s">
        <v>2</v>
      </c>
      <c r="D39" s="91">
        <v>1</v>
      </c>
      <c r="E39" s="25"/>
      <c r="F39" s="51">
        <f t="shared" si="9"/>
        <v>0</v>
      </c>
      <c r="G39" s="25"/>
      <c r="H39" s="51">
        <f t="shared" si="10"/>
        <v>0</v>
      </c>
      <c r="I39" s="25"/>
      <c r="J39" s="25">
        <f t="shared" si="11"/>
        <v>0</v>
      </c>
      <c r="K39" s="15">
        <f t="shared" si="15"/>
        <v>0</v>
      </c>
      <c r="L39" s="25">
        <f t="shared" si="14"/>
        <v>0</v>
      </c>
      <c r="M39" s="17"/>
    </row>
    <row r="40" spans="1:15" s="58" customFormat="1" ht="35.1" customHeight="1">
      <c r="A40" s="83" t="s">
        <v>82</v>
      </c>
      <c r="B40" s="83" t="s">
        <v>193</v>
      </c>
      <c r="C40" s="90" t="s">
        <v>40</v>
      </c>
      <c r="D40" s="91">
        <v>38.299999999999997</v>
      </c>
      <c r="E40" s="25"/>
      <c r="F40" s="51">
        <f t="shared" si="9"/>
        <v>0</v>
      </c>
      <c r="G40" s="25"/>
      <c r="H40" s="51">
        <f t="shared" si="10"/>
        <v>0</v>
      </c>
      <c r="I40" s="25"/>
      <c r="J40" s="25">
        <f t="shared" si="11"/>
        <v>0</v>
      </c>
      <c r="K40" s="25">
        <f t="shared" ref="K40:K62" si="16">TRUNC(E40+G40+I40,0)</f>
        <v>0</v>
      </c>
      <c r="L40" s="25">
        <f t="shared" si="14"/>
        <v>0</v>
      </c>
      <c r="M40" s="16"/>
      <c r="N40" s="59" t="s">
        <v>39</v>
      </c>
      <c r="O40" s="60"/>
    </row>
    <row r="41" spans="1:15" s="58" customFormat="1" ht="30" customHeight="1">
      <c r="A41" s="83" t="s">
        <v>84</v>
      </c>
      <c r="B41" s="83" t="s">
        <v>194</v>
      </c>
      <c r="C41" s="81" t="s">
        <v>4</v>
      </c>
      <c r="D41" s="91">
        <v>4</v>
      </c>
      <c r="E41" s="9"/>
      <c r="F41" s="51">
        <f t="shared" si="9"/>
        <v>0</v>
      </c>
      <c r="G41" s="9"/>
      <c r="H41" s="51">
        <f t="shared" si="10"/>
        <v>0</v>
      </c>
      <c r="I41" s="9"/>
      <c r="J41" s="51">
        <f t="shared" si="11"/>
        <v>0</v>
      </c>
      <c r="K41" s="9">
        <f t="shared" si="16"/>
        <v>0</v>
      </c>
      <c r="L41" s="9">
        <f t="shared" si="14"/>
        <v>0</v>
      </c>
      <c r="M41" s="71"/>
    </row>
    <row r="42" spans="1:15" s="58" customFormat="1" ht="30" customHeight="1">
      <c r="A42" s="83" t="s">
        <v>134</v>
      </c>
      <c r="B42" s="83"/>
      <c r="C42" s="81" t="s">
        <v>4</v>
      </c>
      <c r="D42" s="91">
        <v>3</v>
      </c>
      <c r="E42" s="9"/>
      <c r="F42" s="51">
        <f t="shared" si="9"/>
        <v>0</v>
      </c>
      <c r="G42" s="9"/>
      <c r="H42" s="51">
        <f t="shared" si="10"/>
        <v>0</v>
      </c>
      <c r="I42" s="9"/>
      <c r="J42" s="51">
        <f t="shared" si="11"/>
        <v>0</v>
      </c>
      <c r="K42" s="9">
        <f t="shared" si="16"/>
        <v>0</v>
      </c>
      <c r="L42" s="9">
        <f t="shared" si="14"/>
        <v>0</v>
      </c>
      <c r="M42" s="71"/>
    </row>
    <row r="43" spans="1:15" s="58" customFormat="1" ht="30" customHeight="1">
      <c r="A43" s="83" t="s">
        <v>91</v>
      </c>
      <c r="B43" s="83"/>
      <c r="C43" s="81" t="s">
        <v>4</v>
      </c>
      <c r="D43" s="91">
        <v>3</v>
      </c>
      <c r="E43" s="9"/>
      <c r="F43" s="51">
        <f t="shared" si="9"/>
        <v>0</v>
      </c>
      <c r="G43" s="9"/>
      <c r="H43" s="51">
        <f t="shared" si="10"/>
        <v>0</v>
      </c>
      <c r="I43" s="9"/>
      <c r="J43" s="51">
        <f t="shared" si="11"/>
        <v>0</v>
      </c>
      <c r="K43" s="9">
        <f t="shared" si="16"/>
        <v>0</v>
      </c>
      <c r="L43" s="9">
        <f t="shared" si="14"/>
        <v>0</v>
      </c>
      <c r="M43" s="71"/>
    </row>
    <row r="44" spans="1:15" s="58" customFormat="1" ht="30" customHeight="1">
      <c r="A44" s="83" t="s">
        <v>92</v>
      </c>
      <c r="B44" s="83"/>
      <c r="C44" s="81" t="s">
        <v>4</v>
      </c>
      <c r="D44" s="91">
        <v>3</v>
      </c>
      <c r="E44" s="9"/>
      <c r="F44" s="51">
        <f t="shared" si="9"/>
        <v>0</v>
      </c>
      <c r="G44" s="9"/>
      <c r="H44" s="51">
        <f t="shared" si="10"/>
        <v>0</v>
      </c>
      <c r="I44" s="9"/>
      <c r="J44" s="51">
        <f t="shared" si="11"/>
        <v>0</v>
      </c>
      <c r="K44" s="9">
        <f t="shared" si="16"/>
        <v>0</v>
      </c>
      <c r="L44" s="9">
        <f t="shared" si="14"/>
        <v>0</v>
      </c>
      <c r="M44" s="71"/>
    </row>
    <row r="45" spans="1:15" s="63" customFormat="1" ht="35.1" customHeight="1">
      <c r="A45" s="92" t="s">
        <v>94</v>
      </c>
      <c r="B45" s="93" t="s">
        <v>95</v>
      </c>
      <c r="C45" s="81" t="s">
        <v>4</v>
      </c>
      <c r="D45" s="91">
        <v>7</v>
      </c>
      <c r="E45" s="25"/>
      <c r="F45" s="51">
        <f t="shared" si="9"/>
        <v>0</v>
      </c>
      <c r="G45" s="25"/>
      <c r="H45" s="51">
        <f t="shared" si="10"/>
        <v>0</v>
      </c>
      <c r="I45" s="25"/>
      <c r="J45" s="51">
        <f t="shared" si="11"/>
        <v>0</v>
      </c>
      <c r="K45" s="9">
        <f t="shared" si="16"/>
        <v>0</v>
      </c>
      <c r="L45" s="25">
        <f t="shared" si="14"/>
        <v>0</v>
      </c>
      <c r="M45" s="17"/>
    </row>
    <row r="46" spans="1:15" s="40" customFormat="1" ht="30" customHeight="1">
      <c r="A46" s="94" t="s">
        <v>136</v>
      </c>
      <c r="B46" s="96"/>
      <c r="C46" s="97" t="s">
        <v>4</v>
      </c>
      <c r="D46" s="98">
        <v>1</v>
      </c>
      <c r="E46" s="51"/>
      <c r="F46" s="51">
        <f t="shared" si="9"/>
        <v>0</v>
      </c>
      <c r="G46" s="41"/>
      <c r="H46" s="51">
        <f t="shared" si="10"/>
        <v>0</v>
      </c>
      <c r="I46" s="41"/>
      <c r="J46" s="51">
        <f t="shared" si="11"/>
        <v>0</v>
      </c>
      <c r="K46" s="9">
        <f t="shared" si="16"/>
        <v>0</v>
      </c>
      <c r="L46" s="78">
        <f t="shared" si="14"/>
        <v>0</v>
      </c>
      <c r="M46" s="39" t="s">
        <v>39</v>
      </c>
    </row>
    <row r="47" spans="1:15" s="40" customFormat="1" ht="30" customHeight="1">
      <c r="A47" s="94" t="s">
        <v>109</v>
      </c>
      <c r="B47" s="94" t="s">
        <v>130</v>
      </c>
      <c r="C47" s="97" t="s">
        <v>4</v>
      </c>
      <c r="D47" s="98">
        <v>1</v>
      </c>
      <c r="E47" s="51"/>
      <c r="F47" s="51">
        <f t="shared" si="9"/>
        <v>0</v>
      </c>
      <c r="G47" s="41"/>
      <c r="H47" s="51">
        <f t="shared" si="10"/>
        <v>0</v>
      </c>
      <c r="I47" s="41"/>
      <c r="J47" s="51">
        <f t="shared" si="11"/>
        <v>0</v>
      </c>
      <c r="K47" s="9">
        <f t="shared" si="16"/>
        <v>0</v>
      </c>
      <c r="L47" s="78">
        <f t="shared" si="14"/>
        <v>0</v>
      </c>
      <c r="M47" s="39" t="s">
        <v>39</v>
      </c>
    </row>
    <row r="48" spans="1:15" s="40" customFormat="1" ht="30" customHeight="1">
      <c r="A48" s="94" t="s">
        <v>110</v>
      </c>
      <c r="B48" s="96"/>
      <c r="C48" s="97" t="s">
        <v>4</v>
      </c>
      <c r="D48" s="98">
        <v>1</v>
      </c>
      <c r="E48" s="51"/>
      <c r="F48" s="51">
        <f t="shared" si="9"/>
        <v>0</v>
      </c>
      <c r="G48" s="41"/>
      <c r="H48" s="51">
        <f t="shared" si="10"/>
        <v>0</v>
      </c>
      <c r="I48" s="41"/>
      <c r="J48" s="51">
        <f t="shared" si="11"/>
        <v>0</v>
      </c>
      <c r="K48" s="9">
        <f t="shared" si="16"/>
        <v>0</v>
      </c>
      <c r="L48" s="78">
        <f t="shared" si="14"/>
        <v>0</v>
      </c>
      <c r="M48" s="39" t="s">
        <v>39</v>
      </c>
    </row>
    <row r="49" spans="1:23" s="63" customFormat="1" ht="35.1" customHeight="1">
      <c r="A49" s="92" t="s">
        <v>126</v>
      </c>
      <c r="B49" s="92" t="s">
        <v>206</v>
      </c>
      <c r="C49" s="81" t="s">
        <v>4</v>
      </c>
      <c r="D49" s="91">
        <v>2</v>
      </c>
      <c r="E49" s="25"/>
      <c r="F49" s="51">
        <f t="shared" si="9"/>
        <v>0</v>
      </c>
      <c r="G49" s="25"/>
      <c r="H49" s="51">
        <f t="shared" si="10"/>
        <v>0</v>
      </c>
      <c r="I49" s="25"/>
      <c r="J49" s="25">
        <f t="shared" si="11"/>
        <v>0</v>
      </c>
      <c r="K49" s="9">
        <f t="shared" si="16"/>
        <v>0</v>
      </c>
      <c r="L49" s="25">
        <f t="shared" si="14"/>
        <v>0</v>
      </c>
      <c r="M49" s="17"/>
    </row>
    <row r="50" spans="1:23" s="63" customFormat="1" ht="35.1" customHeight="1">
      <c r="A50" s="92" t="s">
        <v>127</v>
      </c>
      <c r="B50" s="92" t="s">
        <v>207</v>
      </c>
      <c r="C50" s="81" t="s">
        <v>4</v>
      </c>
      <c r="D50" s="91">
        <v>5</v>
      </c>
      <c r="E50" s="25"/>
      <c r="F50" s="51">
        <f t="shared" si="9"/>
        <v>0</v>
      </c>
      <c r="G50" s="25"/>
      <c r="H50" s="51">
        <f t="shared" si="10"/>
        <v>0</v>
      </c>
      <c r="I50" s="25"/>
      <c r="J50" s="25">
        <f t="shared" si="11"/>
        <v>0</v>
      </c>
      <c r="K50" s="9">
        <f t="shared" si="16"/>
        <v>0</v>
      </c>
      <c r="L50" s="25">
        <f t="shared" si="14"/>
        <v>0</v>
      </c>
      <c r="M50" s="17"/>
    </row>
    <row r="51" spans="1:23" s="63" customFormat="1" ht="35.1" customHeight="1">
      <c r="A51" s="92" t="s">
        <v>127</v>
      </c>
      <c r="B51" s="92" t="s">
        <v>208</v>
      </c>
      <c r="C51" s="81" t="s">
        <v>4</v>
      </c>
      <c r="D51" s="91">
        <v>1</v>
      </c>
      <c r="E51" s="51"/>
      <c r="F51" s="51">
        <f t="shared" si="9"/>
        <v>0</v>
      </c>
      <c r="G51" s="51"/>
      <c r="H51" s="51">
        <f t="shared" si="10"/>
        <v>0</v>
      </c>
      <c r="I51" s="51"/>
      <c r="J51" s="51">
        <f t="shared" ref="J51" si="17">TRUNC(I51*D51,0)</f>
        <v>0</v>
      </c>
      <c r="K51" s="15">
        <f t="shared" ref="K51" si="18">TRUNC(E51+G51+I51,0)</f>
        <v>0</v>
      </c>
      <c r="L51" s="51">
        <f t="shared" ref="L51" si="19">TRUNC(F51+H51+J51,0)</f>
        <v>0</v>
      </c>
      <c r="M51" s="19"/>
    </row>
    <row r="52" spans="1:23" s="58" customFormat="1" ht="35.1" customHeight="1">
      <c r="A52" s="83" t="s">
        <v>107</v>
      </c>
      <c r="B52" s="83" t="s">
        <v>209</v>
      </c>
      <c r="C52" s="81" t="s">
        <v>4</v>
      </c>
      <c r="D52" s="91">
        <v>3</v>
      </c>
      <c r="E52" s="25"/>
      <c r="F52" s="51">
        <f t="shared" si="9"/>
        <v>0</v>
      </c>
      <c r="G52" s="25"/>
      <c r="H52" s="51">
        <f t="shared" si="10"/>
        <v>0</v>
      </c>
      <c r="I52" s="25"/>
      <c r="J52" s="25">
        <f t="shared" si="11"/>
        <v>0</v>
      </c>
      <c r="K52" s="25">
        <f t="shared" si="16"/>
        <v>0</v>
      </c>
      <c r="L52" s="25">
        <f t="shared" si="14"/>
        <v>0</v>
      </c>
      <c r="M52" s="16"/>
    </row>
    <row r="53" spans="1:23" s="58" customFormat="1" ht="35.1" customHeight="1">
      <c r="A53" s="83" t="s">
        <v>108</v>
      </c>
      <c r="B53" s="83"/>
      <c r="C53" s="81" t="s">
        <v>4</v>
      </c>
      <c r="D53" s="91">
        <v>2</v>
      </c>
      <c r="E53" s="25"/>
      <c r="F53" s="51">
        <f t="shared" si="9"/>
        <v>0</v>
      </c>
      <c r="G53" s="25"/>
      <c r="H53" s="51">
        <f t="shared" si="10"/>
        <v>0</v>
      </c>
      <c r="I53" s="25"/>
      <c r="J53" s="25">
        <f t="shared" si="11"/>
        <v>0</v>
      </c>
      <c r="K53" s="25">
        <f t="shared" si="16"/>
        <v>0</v>
      </c>
      <c r="L53" s="25">
        <f t="shared" si="14"/>
        <v>0</v>
      </c>
      <c r="M53" s="16"/>
    </row>
    <row r="54" spans="1:23" s="63" customFormat="1" ht="35.1" customHeight="1">
      <c r="A54" s="92" t="s">
        <v>98</v>
      </c>
      <c r="B54" s="93" t="s">
        <v>173</v>
      </c>
      <c r="C54" s="90" t="s">
        <v>2</v>
      </c>
      <c r="D54" s="91">
        <v>1</v>
      </c>
      <c r="E54" s="25"/>
      <c r="F54" s="51">
        <f t="shared" si="9"/>
        <v>0</v>
      </c>
      <c r="G54" s="25"/>
      <c r="H54" s="51">
        <f t="shared" si="10"/>
        <v>0</v>
      </c>
      <c r="I54" s="25"/>
      <c r="J54" s="25">
        <f t="shared" si="11"/>
        <v>0</v>
      </c>
      <c r="K54" s="9">
        <f t="shared" si="16"/>
        <v>0</v>
      </c>
      <c r="L54" s="25">
        <f t="shared" si="14"/>
        <v>0</v>
      </c>
      <c r="M54" s="17"/>
    </row>
    <row r="55" spans="1:23" s="62" customFormat="1" ht="35.1" customHeight="1">
      <c r="A55" s="99" t="s">
        <v>79</v>
      </c>
      <c r="B55" s="93" t="s">
        <v>174</v>
      </c>
      <c r="C55" s="90" t="s">
        <v>2</v>
      </c>
      <c r="D55" s="91">
        <v>1</v>
      </c>
      <c r="E55" s="25"/>
      <c r="F55" s="51">
        <f t="shared" si="9"/>
        <v>0</v>
      </c>
      <c r="G55" s="25"/>
      <c r="H55" s="51">
        <f t="shared" si="10"/>
        <v>0</v>
      </c>
      <c r="I55" s="25"/>
      <c r="J55" s="25">
        <f t="shared" si="11"/>
        <v>0</v>
      </c>
      <c r="K55" s="9">
        <f t="shared" si="16"/>
        <v>0</v>
      </c>
      <c r="L55" s="51">
        <f t="shared" si="14"/>
        <v>0</v>
      </c>
      <c r="M55" s="17"/>
      <c r="N55" s="61"/>
      <c r="O55" s="61"/>
      <c r="P55" s="61"/>
      <c r="Q55" s="61"/>
      <c r="R55" s="61"/>
      <c r="S55" s="61"/>
      <c r="T55" s="61"/>
      <c r="U55" s="61"/>
      <c r="V55" s="61"/>
      <c r="W55" s="61"/>
    </row>
    <row r="56" spans="1:23" s="63" customFormat="1" ht="35.1" customHeight="1">
      <c r="A56" s="99" t="s">
        <v>80</v>
      </c>
      <c r="B56" s="93" t="s">
        <v>175</v>
      </c>
      <c r="C56" s="90" t="s">
        <v>2</v>
      </c>
      <c r="D56" s="91">
        <v>1</v>
      </c>
      <c r="E56" s="25"/>
      <c r="F56" s="51">
        <f t="shared" si="9"/>
        <v>0</v>
      </c>
      <c r="G56" s="25"/>
      <c r="H56" s="51">
        <f t="shared" si="10"/>
        <v>0</v>
      </c>
      <c r="I56" s="25"/>
      <c r="J56" s="25">
        <f t="shared" si="11"/>
        <v>0</v>
      </c>
      <c r="K56" s="25">
        <f t="shared" si="16"/>
        <v>0</v>
      </c>
      <c r="L56" s="25">
        <f t="shared" si="14"/>
        <v>0</v>
      </c>
      <c r="M56" s="17"/>
    </row>
    <row r="57" spans="1:23" s="63" customFormat="1" ht="35.1" customHeight="1">
      <c r="A57" s="99" t="s">
        <v>119</v>
      </c>
      <c r="B57" s="93" t="s">
        <v>174</v>
      </c>
      <c r="C57" s="90" t="s">
        <v>5</v>
      </c>
      <c r="D57" s="91">
        <v>12</v>
      </c>
      <c r="E57" s="25"/>
      <c r="F57" s="51">
        <f t="shared" si="9"/>
        <v>0</v>
      </c>
      <c r="G57" s="25"/>
      <c r="H57" s="51">
        <f t="shared" si="10"/>
        <v>0</v>
      </c>
      <c r="I57" s="25"/>
      <c r="J57" s="25">
        <f t="shared" si="11"/>
        <v>0</v>
      </c>
      <c r="K57" s="25">
        <f t="shared" si="16"/>
        <v>0</v>
      </c>
      <c r="L57" s="25">
        <f t="shared" si="14"/>
        <v>0</v>
      </c>
      <c r="M57" s="17"/>
    </row>
    <row r="58" spans="1:23" s="63" customFormat="1" ht="35.1" customHeight="1">
      <c r="A58" s="92" t="s">
        <v>132</v>
      </c>
      <c r="B58" s="93" t="s">
        <v>176</v>
      </c>
      <c r="C58" s="90" t="s">
        <v>2</v>
      </c>
      <c r="D58" s="91">
        <v>1</v>
      </c>
      <c r="E58" s="25"/>
      <c r="F58" s="51">
        <f t="shared" si="9"/>
        <v>0</v>
      </c>
      <c r="G58" s="25"/>
      <c r="H58" s="51">
        <f t="shared" si="10"/>
        <v>0</v>
      </c>
      <c r="I58" s="25"/>
      <c r="J58" s="25">
        <f t="shared" si="11"/>
        <v>0</v>
      </c>
      <c r="K58" s="9">
        <f t="shared" si="16"/>
        <v>0</v>
      </c>
      <c r="L58" s="25">
        <f t="shared" si="14"/>
        <v>0</v>
      </c>
      <c r="M58" s="17"/>
    </row>
    <row r="59" spans="1:23" s="63" customFormat="1" ht="35.1" customHeight="1">
      <c r="A59" s="92" t="s">
        <v>177</v>
      </c>
      <c r="B59" s="92" t="s">
        <v>178</v>
      </c>
      <c r="C59" s="90" t="s">
        <v>2</v>
      </c>
      <c r="D59" s="91">
        <v>1</v>
      </c>
      <c r="E59" s="51"/>
      <c r="F59" s="51">
        <f t="shared" si="9"/>
        <v>0</v>
      </c>
      <c r="G59" s="51"/>
      <c r="H59" s="51">
        <f t="shared" si="10"/>
        <v>0</v>
      </c>
      <c r="I59" s="51"/>
      <c r="J59" s="51">
        <f t="shared" si="11"/>
        <v>0</v>
      </c>
      <c r="K59" s="15">
        <f t="shared" ref="K59" si="20">TRUNC(E59+G59+I59,0)</f>
        <v>0</v>
      </c>
      <c r="L59" s="51">
        <f t="shared" ref="L59" si="21">TRUNC(F59+H59+J59,0)</f>
        <v>0</v>
      </c>
      <c r="M59" s="19"/>
    </row>
    <row r="60" spans="1:23" s="63" customFormat="1" ht="35.1" customHeight="1">
      <c r="A60" s="92" t="s">
        <v>85</v>
      </c>
      <c r="B60" s="93"/>
      <c r="C60" s="90" t="s">
        <v>2</v>
      </c>
      <c r="D60" s="91">
        <v>1</v>
      </c>
      <c r="E60" s="25"/>
      <c r="F60" s="51">
        <f t="shared" si="9"/>
        <v>0</v>
      </c>
      <c r="G60" s="25"/>
      <c r="H60" s="51">
        <f t="shared" si="10"/>
        <v>0</v>
      </c>
      <c r="I60" s="25"/>
      <c r="J60" s="25">
        <f t="shared" si="11"/>
        <v>0</v>
      </c>
      <c r="K60" s="9">
        <f t="shared" si="16"/>
        <v>0</v>
      </c>
      <c r="L60" s="25">
        <f t="shared" si="14"/>
        <v>0</v>
      </c>
      <c r="M60" s="17"/>
    </row>
    <row r="61" spans="1:23" s="63" customFormat="1" ht="35.1" customHeight="1">
      <c r="A61" s="92" t="s">
        <v>179</v>
      </c>
      <c r="B61" s="92" t="s">
        <v>180</v>
      </c>
      <c r="C61" s="90" t="s">
        <v>2</v>
      </c>
      <c r="D61" s="91">
        <v>3</v>
      </c>
      <c r="E61" s="51"/>
      <c r="F61" s="51">
        <f t="shared" si="9"/>
        <v>0</v>
      </c>
      <c r="G61" s="51"/>
      <c r="H61" s="51">
        <f t="shared" si="10"/>
        <v>0</v>
      </c>
      <c r="I61" s="51"/>
      <c r="J61" s="51">
        <f t="shared" si="11"/>
        <v>0</v>
      </c>
      <c r="K61" s="15">
        <f t="shared" si="16"/>
        <v>0</v>
      </c>
      <c r="L61" s="51">
        <f t="shared" si="14"/>
        <v>0</v>
      </c>
      <c r="M61" s="19"/>
    </row>
    <row r="62" spans="1:23" s="63" customFormat="1" ht="35.1" customHeight="1">
      <c r="A62" s="92" t="s">
        <v>195</v>
      </c>
      <c r="B62" s="114" t="s">
        <v>199</v>
      </c>
      <c r="C62" s="90" t="s">
        <v>196</v>
      </c>
      <c r="D62" s="91">
        <v>1</v>
      </c>
      <c r="E62" s="51"/>
      <c r="F62" s="51">
        <f t="shared" si="9"/>
        <v>0</v>
      </c>
      <c r="G62" s="51"/>
      <c r="H62" s="51">
        <f t="shared" si="10"/>
        <v>0</v>
      </c>
      <c r="I62" s="51"/>
      <c r="J62" s="51">
        <f t="shared" si="11"/>
        <v>0</v>
      </c>
      <c r="K62" s="15">
        <f t="shared" si="16"/>
        <v>0</v>
      </c>
      <c r="L62" s="51">
        <f t="shared" si="14"/>
        <v>0</v>
      </c>
      <c r="M62" s="19"/>
    </row>
    <row r="63" spans="1:23" s="63" customFormat="1" ht="35.1" customHeight="1">
      <c r="A63" s="113" t="s">
        <v>197</v>
      </c>
      <c r="B63" s="113" t="s">
        <v>198</v>
      </c>
      <c r="C63" s="113" t="s">
        <v>1</v>
      </c>
      <c r="D63" s="114">
        <v>1</v>
      </c>
      <c r="E63" s="115"/>
      <c r="F63" s="51">
        <f t="shared" si="9"/>
        <v>0</v>
      </c>
      <c r="G63" s="51"/>
      <c r="H63" s="51"/>
      <c r="I63" s="51"/>
      <c r="J63" s="51">
        <f t="shared" si="11"/>
        <v>0</v>
      </c>
      <c r="K63" s="15">
        <f t="shared" ref="K63:K65" si="22">TRUNC(E63+G63+I63,0)</f>
        <v>0</v>
      </c>
      <c r="L63" s="51">
        <f t="shared" ref="L63:L65" si="23">TRUNC(F63+H63+J63,0)</f>
        <v>0</v>
      </c>
      <c r="M63" s="19"/>
    </row>
    <row r="64" spans="1:23" s="63" customFormat="1" ht="35.1" customHeight="1">
      <c r="A64" s="113" t="s">
        <v>200</v>
      </c>
      <c r="B64" s="113" t="s">
        <v>201</v>
      </c>
      <c r="C64" s="113" t="s">
        <v>3</v>
      </c>
      <c r="D64" s="114">
        <v>1</v>
      </c>
      <c r="E64" s="115"/>
      <c r="F64" s="51">
        <f t="shared" si="9"/>
        <v>0</v>
      </c>
      <c r="G64" s="51"/>
      <c r="H64" s="51"/>
      <c r="I64" s="51"/>
      <c r="J64" s="51">
        <f t="shared" si="11"/>
        <v>0</v>
      </c>
      <c r="K64" s="15">
        <f t="shared" si="22"/>
        <v>0</v>
      </c>
      <c r="L64" s="51">
        <f t="shared" si="23"/>
        <v>0</v>
      </c>
      <c r="M64" s="19"/>
    </row>
    <row r="65" spans="1:24" s="63" customFormat="1" ht="35.1" customHeight="1">
      <c r="A65" s="113" t="s">
        <v>202</v>
      </c>
      <c r="B65" s="113" t="s">
        <v>203</v>
      </c>
      <c r="C65" s="113" t="s">
        <v>5</v>
      </c>
      <c r="D65" s="114">
        <v>5.5</v>
      </c>
      <c r="E65" s="115"/>
      <c r="F65" s="51">
        <f t="shared" si="9"/>
        <v>0</v>
      </c>
      <c r="G65" s="51"/>
      <c r="H65" s="51"/>
      <c r="I65" s="51"/>
      <c r="J65" s="51">
        <f t="shared" si="11"/>
        <v>0</v>
      </c>
      <c r="K65" s="15">
        <f t="shared" si="22"/>
        <v>0</v>
      </c>
      <c r="L65" s="51">
        <f t="shared" si="23"/>
        <v>0</v>
      </c>
      <c r="M65" s="19"/>
    </row>
    <row r="66" spans="1:24" s="58" customFormat="1" ht="35.1" customHeight="1">
      <c r="A66" s="83"/>
      <c r="B66" s="83"/>
      <c r="C66" s="81"/>
      <c r="D66" s="91"/>
      <c r="E66" s="25"/>
      <c r="F66" s="25"/>
      <c r="G66" s="25"/>
      <c r="H66" s="25"/>
      <c r="I66" s="25"/>
      <c r="J66" s="25"/>
      <c r="K66" s="25"/>
      <c r="L66" s="25"/>
      <c r="M66" s="16"/>
    </row>
    <row r="67" spans="1:24" s="58" customFormat="1" ht="35.1" customHeight="1">
      <c r="A67" s="83" t="s">
        <v>155</v>
      </c>
      <c r="B67" s="83"/>
      <c r="C67" s="81"/>
      <c r="D67" s="91"/>
      <c r="E67" s="76"/>
      <c r="F67" s="15">
        <f>SUM(F27:F66)</f>
        <v>0</v>
      </c>
      <c r="G67" s="49"/>
      <c r="H67" s="15">
        <f>SUM(H27:H66)</f>
        <v>0</v>
      </c>
      <c r="I67" s="49"/>
      <c r="J67" s="15">
        <f>SUM(J27:J66)</f>
        <v>0</v>
      </c>
      <c r="K67" s="47"/>
      <c r="L67" s="25">
        <f>TRUNC(F67+H67+J67,0)</f>
        <v>0</v>
      </c>
      <c r="M67" s="16"/>
    </row>
    <row r="68" spans="1:24" s="64" customFormat="1" ht="35.1" customHeight="1">
      <c r="A68" s="100"/>
      <c r="B68" s="100"/>
      <c r="C68" s="101"/>
      <c r="D68" s="102"/>
      <c r="E68" s="53"/>
      <c r="F68" s="54"/>
      <c r="G68" s="53"/>
      <c r="H68" s="54"/>
      <c r="I68" s="53"/>
      <c r="J68" s="54"/>
      <c r="K68" s="24"/>
      <c r="L68" s="55"/>
      <c r="M68" s="56"/>
    </row>
    <row r="69" spans="1:24" s="58" customFormat="1" ht="30" customHeight="1">
      <c r="A69" s="87" t="s">
        <v>51</v>
      </c>
      <c r="B69" s="83"/>
      <c r="C69" s="81"/>
      <c r="D69" s="82"/>
      <c r="E69" s="75"/>
      <c r="F69" s="47"/>
      <c r="G69" s="47"/>
      <c r="H69" s="47"/>
      <c r="I69" s="47"/>
      <c r="J69" s="47"/>
      <c r="K69" s="47"/>
      <c r="L69" s="47"/>
      <c r="M69" s="47"/>
    </row>
    <row r="70" spans="1:24" s="58" customFormat="1" ht="30" customHeight="1">
      <c r="A70" s="83" t="s">
        <v>181</v>
      </c>
      <c r="B70" s="83" t="s">
        <v>204</v>
      </c>
      <c r="C70" s="103" t="s">
        <v>4</v>
      </c>
      <c r="D70" s="91">
        <v>1</v>
      </c>
      <c r="E70" s="15"/>
      <c r="F70" s="15">
        <f t="shared" ref="F70:F80" si="24">TRUNC(E70*D70,0)</f>
        <v>0</v>
      </c>
      <c r="G70" s="15"/>
      <c r="H70" s="15">
        <f t="shared" ref="H70:H80" si="25">TRUNC(G70*D70,0)</f>
        <v>0</v>
      </c>
      <c r="I70" s="15"/>
      <c r="J70" s="15">
        <f t="shared" ref="J70:J80" si="26">TRUNC(I70*D70,0)</f>
        <v>0</v>
      </c>
      <c r="K70" s="15">
        <f t="shared" ref="K70:K80" si="27">TRUNC(E70+G70+I70,0)</f>
        <v>0</v>
      </c>
      <c r="L70" s="15">
        <f t="shared" ref="L70:L80" si="28">TRUNC(F70+H70+J70,0)</f>
        <v>0</v>
      </c>
      <c r="M70" s="48"/>
    </row>
    <row r="71" spans="1:24" s="58" customFormat="1" ht="30" customHeight="1">
      <c r="A71" s="83" t="s">
        <v>182</v>
      </c>
      <c r="B71" s="83" t="s">
        <v>183</v>
      </c>
      <c r="C71" s="103" t="s">
        <v>4</v>
      </c>
      <c r="D71" s="91">
        <v>1</v>
      </c>
      <c r="E71" s="15"/>
      <c r="F71" s="15">
        <f t="shared" si="24"/>
        <v>0</v>
      </c>
      <c r="G71" s="15"/>
      <c r="H71" s="15">
        <f t="shared" si="25"/>
        <v>0</v>
      </c>
      <c r="I71" s="15"/>
      <c r="J71" s="15">
        <f t="shared" si="26"/>
        <v>0</v>
      </c>
      <c r="K71" s="15">
        <f t="shared" si="27"/>
        <v>0</v>
      </c>
      <c r="L71" s="15">
        <f t="shared" si="28"/>
        <v>0</v>
      </c>
      <c r="M71" s="72"/>
    </row>
    <row r="72" spans="1:24" s="58" customFormat="1" ht="30" customHeight="1">
      <c r="A72" s="83" t="s">
        <v>184</v>
      </c>
      <c r="B72" s="83" t="s">
        <v>185</v>
      </c>
      <c r="C72" s="103" t="s">
        <v>4</v>
      </c>
      <c r="D72" s="91">
        <v>1</v>
      </c>
      <c r="E72" s="15"/>
      <c r="F72" s="15">
        <f t="shared" si="24"/>
        <v>0</v>
      </c>
      <c r="G72" s="15"/>
      <c r="H72" s="15">
        <f t="shared" si="25"/>
        <v>0</v>
      </c>
      <c r="I72" s="15"/>
      <c r="J72" s="15">
        <f t="shared" si="26"/>
        <v>0</v>
      </c>
      <c r="K72" s="15">
        <f t="shared" si="27"/>
        <v>0</v>
      </c>
      <c r="L72" s="15">
        <f t="shared" si="28"/>
        <v>0</v>
      </c>
      <c r="M72" s="72"/>
    </row>
    <row r="73" spans="1:24" s="40" customFormat="1" ht="30" customHeight="1">
      <c r="A73" s="94" t="s">
        <v>100</v>
      </c>
      <c r="B73" s="94" t="s">
        <v>186</v>
      </c>
      <c r="C73" s="97" t="s">
        <v>4</v>
      </c>
      <c r="D73" s="98">
        <v>1</v>
      </c>
      <c r="E73" s="51"/>
      <c r="F73" s="15">
        <f t="shared" si="24"/>
        <v>0</v>
      </c>
      <c r="G73" s="41"/>
      <c r="H73" s="78">
        <f t="shared" si="25"/>
        <v>0</v>
      </c>
      <c r="I73" s="41"/>
      <c r="J73" s="78">
        <f t="shared" si="26"/>
        <v>0</v>
      </c>
      <c r="K73" s="78">
        <f t="shared" si="27"/>
        <v>0</v>
      </c>
      <c r="L73" s="78">
        <f t="shared" si="28"/>
        <v>0</v>
      </c>
      <c r="M73" s="39" t="s">
        <v>39</v>
      </c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</row>
    <row r="74" spans="1:24" s="40" customFormat="1" ht="30" customHeight="1">
      <c r="A74" s="96" t="s">
        <v>101</v>
      </c>
      <c r="B74" s="96" t="s">
        <v>99</v>
      </c>
      <c r="C74" s="104" t="s">
        <v>3</v>
      </c>
      <c r="D74" s="98">
        <v>1</v>
      </c>
      <c r="E74" s="51"/>
      <c r="F74" s="15">
        <f t="shared" si="24"/>
        <v>0</v>
      </c>
      <c r="G74" s="41"/>
      <c r="H74" s="78">
        <f t="shared" si="25"/>
        <v>0</v>
      </c>
      <c r="I74" s="41"/>
      <c r="J74" s="78">
        <f t="shared" si="26"/>
        <v>0</v>
      </c>
      <c r="K74" s="78">
        <f t="shared" si="27"/>
        <v>0</v>
      </c>
      <c r="L74" s="78">
        <f t="shared" si="28"/>
        <v>0</v>
      </c>
      <c r="M74" s="39" t="s">
        <v>39</v>
      </c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</row>
    <row r="75" spans="1:24" s="58" customFormat="1" ht="30" customHeight="1">
      <c r="A75" s="83" t="s">
        <v>102</v>
      </c>
      <c r="B75" s="83" t="s">
        <v>53</v>
      </c>
      <c r="C75" s="90" t="s">
        <v>40</v>
      </c>
      <c r="D75" s="91">
        <v>10.68</v>
      </c>
      <c r="E75" s="15"/>
      <c r="F75" s="15">
        <f t="shared" si="24"/>
        <v>0</v>
      </c>
      <c r="G75" s="15"/>
      <c r="H75" s="15">
        <f t="shared" si="25"/>
        <v>0</v>
      </c>
      <c r="I75" s="15"/>
      <c r="J75" s="15">
        <f t="shared" si="26"/>
        <v>0</v>
      </c>
      <c r="K75" s="15">
        <f t="shared" si="27"/>
        <v>0</v>
      </c>
      <c r="L75" s="15">
        <f t="shared" si="28"/>
        <v>0</v>
      </c>
      <c r="M75" s="48"/>
    </row>
    <row r="76" spans="1:24" s="58" customFormat="1" ht="30" customHeight="1">
      <c r="A76" s="83" t="s">
        <v>103</v>
      </c>
      <c r="B76" s="83"/>
      <c r="C76" s="90" t="s">
        <v>40</v>
      </c>
      <c r="D76" s="91">
        <v>10.68</v>
      </c>
      <c r="E76" s="9"/>
      <c r="F76" s="15">
        <f t="shared" si="24"/>
        <v>0</v>
      </c>
      <c r="G76" s="9"/>
      <c r="H76" s="9">
        <f t="shared" si="25"/>
        <v>0</v>
      </c>
      <c r="I76" s="9"/>
      <c r="J76" s="9">
        <f t="shared" si="26"/>
        <v>0</v>
      </c>
      <c r="K76" s="9">
        <f t="shared" si="27"/>
        <v>0</v>
      </c>
      <c r="L76" s="9">
        <f t="shared" si="28"/>
        <v>0</v>
      </c>
      <c r="M76" s="48" t="s">
        <v>39</v>
      </c>
    </row>
    <row r="77" spans="1:24" s="58" customFormat="1" ht="30" customHeight="1">
      <c r="A77" s="83" t="s">
        <v>104</v>
      </c>
      <c r="B77" s="83" t="s">
        <v>135</v>
      </c>
      <c r="C77" s="90" t="s">
        <v>150</v>
      </c>
      <c r="D77" s="91">
        <v>48.3</v>
      </c>
      <c r="E77" s="9"/>
      <c r="F77" s="15">
        <f t="shared" si="24"/>
        <v>0</v>
      </c>
      <c r="G77" s="9"/>
      <c r="H77" s="15">
        <f t="shared" si="25"/>
        <v>0</v>
      </c>
      <c r="I77" s="9"/>
      <c r="J77" s="9">
        <f t="shared" si="26"/>
        <v>0</v>
      </c>
      <c r="K77" s="9">
        <f t="shared" si="27"/>
        <v>0</v>
      </c>
      <c r="L77" s="9">
        <f t="shared" si="28"/>
        <v>0</v>
      </c>
      <c r="M77" s="48" t="s">
        <v>39</v>
      </c>
    </row>
    <row r="78" spans="1:24" s="58" customFormat="1" ht="30" customHeight="1">
      <c r="A78" s="83" t="s">
        <v>105</v>
      </c>
      <c r="B78" s="83" t="s">
        <v>129</v>
      </c>
      <c r="C78" s="81" t="s">
        <v>5</v>
      </c>
      <c r="D78" s="91">
        <v>48.3</v>
      </c>
      <c r="E78" s="9"/>
      <c r="F78" s="15">
        <f t="shared" si="24"/>
        <v>0</v>
      </c>
      <c r="G78" s="9"/>
      <c r="H78" s="15">
        <f t="shared" si="25"/>
        <v>0</v>
      </c>
      <c r="I78" s="9"/>
      <c r="J78" s="9">
        <f t="shared" si="26"/>
        <v>0</v>
      </c>
      <c r="K78" s="9">
        <f t="shared" si="27"/>
        <v>0</v>
      </c>
      <c r="L78" s="9">
        <f t="shared" si="28"/>
        <v>0</v>
      </c>
      <c r="M78" s="48" t="s">
        <v>39</v>
      </c>
    </row>
    <row r="79" spans="1:24" s="58" customFormat="1" ht="30" customHeight="1">
      <c r="A79" s="83" t="s">
        <v>106</v>
      </c>
      <c r="B79" s="83" t="s">
        <v>36</v>
      </c>
      <c r="C79" s="90" t="s">
        <v>40</v>
      </c>
      <c r="D79" s="91">
        <v>11.55</v>
      </c>
      <c r="E79" s="9"/>
      <c r="F79" s="15">
        <f t="shared" si="24"/>
        <v>0</v>
      </c>
      <c r="G79" s="9"/>
      <c r="H79" s="15">
        <f t="shared" si="25"/>
        <v>0</v>
      </c>
      <c r="I79" s="9"/>
      <c r="J79" s="9">
        <f t="shared" si="26"/>
        <v>0</v>
      </c>
      <c r="K79" s="9">
        <f t="shared" si="27"/>
        <v>0</v>
      </c>
      <c r="L79" s="9">
        <f t="shared" si="28"/>
        <v>0</v>
      </c>
      <c r="M79" s="72" t="s">
        <v>39</v>
      </c>
    </row>
    <row r="80" spans="1:24" s="58" customFormat="1" ht="30" customHeight="1">
      <c r="A80" s="83"/>
      <c r="B80" s="87"/>
      <c r="C80" s="81"/>
      <c r="D80" s="82"/>
      <c r="E80" s="9"/>
      <c r="F80" s="9">
        <f t="shared" si="24"/>
        <v>0</v>
      </c>
      <c r="G80" s="9"/>
      <c r="H80" s="9">
        <f t="shared" si="25"/>
        <v>0</v>
      </c>
      <c r="I80" s="9"/>
      <c r="J80" s="9">
        <f t="shared" si="26"/>
        <v>0</v>
      </c>
      <c r="K80" s="9">
        <f t="shared" si="27"/>
        <v>0</v>
      </c>
      <c r="L80" s="9">
        <f t="shared" si="28"/>
        <v>0</v>
      </c>
      <c r="M80" s="48" t="s">
        <v>39</v>
      </c>
    </row>
    <row r="81" spans="1:15" s="58" customFormat="1" ht="30" customHeight="1">
      <c r="A81" s="83" t="s">
        <v>31</v>
      </c>
      <c r="B81" s="83"/>
      <c r="C81" s="81"/>
      <c r="D81" s="82"/>
      <c r="E81" s="75"/>
      <c r="F81" s="9">
        <f>SUM(F70:F80)</f>
        <v>0</v>
      </c>
      <c r="G81" s="47"/>
      <c r="H81" s="9">
        <f>SUM(H70:H80)</f>
        <v>0</v>
      </c>
      <c r="I81" s="47"/>
      <c r="J81" s="9">
        <f>SUM(J70:J80)</f>
        <v>0</v>
      </c>
      <c r="K81" s="47"/>
      <c r="L81" s="9">
        <f>SUM(L70:L80)</f>
        <v>0</v>
      </c>
      <c r="M81" s="47"/>
    </row>
    <row r="82" spans="1:15" s="58" customFormat="1" ht="30" customHeight="1">
      <c r="A82" s="83"/>
      <c r="B82" s="83"/>
      <c r="C82" s="81"/>
      <c r="D82" s="82"/>
      <c r="E82" s="75"/>
      <c r="F82" s="9"/>
      <c r="G82" s="47"/>
      <c r="H82" s="9"/>
      <c r="I82" s="47"/>
      <c r="J82" s="9"/>
      <c r="K82" s="47"/>
      <c r="L82" s="9"/>
      <c r="M82" s="47"/>
    </row>
    <row r="83" spans="1:15" s="58" customFormat="1" ht="30" customHeight="1">
      <c r="A83" s="83" t="s">
        <v>187</v>
      </c>
      <c r="B83" s="83"/>
      <c r="C83" s="81"/>
      <c r="D83" s="82"/>
      <c r="E83" s="75"/>
      <c r="F83" s="47"/>
      <c r="G83" s="47"/>
      <c r="H83" s="47"/>
      <c r="I83" s="47"/>
      <c r="J83" s="47"/>
      <c r="K83" s="47"/>
      <c r="L83" s="47"/>
      <c r="M83" s="47"/>
    </row>
    <row r="84" spans="1:15" s="58" customFormat="1" ht="30" customHeight="1">
      <c r="A84" s="83" t="s">
        <v>46</v>
      </c>
      <c r="B84" s="83" t="s">
        <v>71</v>
      </c>
      <c r="C84" s="105" t="s">
        <v>5</v>
      </c>
      <c r="D84" s="91">
        <v>7</v>
      </c>
      <c r="E84" s="15"/>
      <c r="F84" s="9">
        <f t="shared" ref="F84:F90" si="29">TRUNC(E84*D84,0)</f>
        <v>0</v>
      </c>
      <c r="G84" s="9"/>
      <c r="H84" s="9">
        <f t="shared" ref="H84:H90" si="30">TRUNC(G84*D84,0)</f>
        <v>0</v>
      </c>
      <c r="I84" s="9"/>
      <c r="J84" s="9">
        <f>TRUNC(I84*D84,0)</f>
        <v>0</v>
      </c>
      <c r="K84" s="9">
        <f t="shared" ref="K84:L90" si="31">TRUNC(E84+G84+I84,0)</f>
        <v>0</v>
      </c>
      <c r="L84" s="9">
        <f t="shared" si="31"/>
        <v>0</v>
      </c>
      <c r="M84" s="47"/>
    </row>
    <row r="85" spans="1:15" s="58" customFormat="1" ht="30" customHeight="1">
      <c r="A85" s="83" t="s">
        <v>153</v>
      </c>
      <c r="B85" s="83" t="s">
        <v>72</v>
      </c>
      <c r="C85" s="105" t="s">
        <v>4</v>
      </c>
      <c r="D85" s="91">
        <v>1</v>
      </c>
      <c r="E85" s="15"/>
      <c r="F85" s="15">
        <f t="shared" si="29"/>
        <v>0</v>
      </c>
      <c r="G85" s="9"/>
      <c r="H85" s="9">
        <f t="shared" si="30"/>
        <v>0</v>
      </c>
      <c r="I85" s="9"/>
      <c r="J85" s="9">
        <f>TRUNC(I85*D85,0)</f>
        <v>0</v>
      </c>
      <c r="K85" s="9">
        <f t="shared" si="31"/>
        <v>0</v>
      </c>
      <c r="L85" s="9">
        <f t="shared" si="31"/>
        <v>0</v>
      </c>
      <c r="M85" s="47"/>
    </row>
    <row r="86" spans="1:15" s="58" customFormat="1" ht="30" customHeight="1">
      <c r="A86" s="83" t="s">
        <v>154</v>
      </c>
      <c r="B86" s="83" t="s">
        <v>74</v>
      </c>
      <c r="C86" s="105" t="s">
        <v>4</v>
      </c>
      <c r="D86" s="91">
        <v>1</v>
      </c>
      <c r="E86" s="15"/>
      <c r="F86" s="15">
        <f t="shared" si="29"/>
        <v>0</v>
      </c>
      <c r="G86" s="9"/>
      <c r="H86" s="9">
        <f t="shared" si="30"/>
        <v>0</v>
      </c>
      <c r="I86" s="9"/>
      <c r="J86" s="9">
        <f>TRUNC(I86*D86,0)</f>
        <v>0</v>
      </c>
      <c r="K86" s="9">
        <f t="shared" si="31"/>
        <v>0</v>
      </c>
      <c r="L86" s="9">
        <f t="shared" si="31"/>
        <v>0</v>
      </c>
      <c r="M86" s="47"/>
    </row>
    <row r="87" spans="1:15" s="58" customFormat="1" ht="30" customHeight="1">
      <c r="A87" s="83" t="s">
        <v>23</v>
      </c>
      <c r="B87" s="83" t="s">
        <v>73</v>
      </c>
      <c r="C87" s="105" t="s">
        <v>4</v>
      </c>
      <c r="D87" s="91">
        <v>1</v>
      </c>
      <c r="E87" s="15"/>
      <c r="F87" s="15">
        <f t="shared" si="29"/>
        <v>0</v>
      </c>
      <c r="G87" s="9"/>
      <c r="H87" s="9">
        <f t="shared" si="30"/>
        <v>0</v>
      </c>
      <c r="I87" s="9"/>
      <c r="J87" s="9">
        <f>TRUNC(I87*D87,0)</f>
        <v>0</v>
      </c>
      <c r="K87" s="9">
        <f t="shared" si="31"/>
        <v>0</v>
      </c>
      <c r="L87" s="9">
        <f t="shared" si="31"/>
        <v>0</v>
      </c>
      <c r="M87" s="47"/>
    </row>
    <row r="88" spans="1:15" s="58" customFormat="1" ht="30" customHeight="1">
      <c r="A88" s="83" t="s">
        <v>188</v>
      </c>
      <c r="B88" s="83" t="s">
        <v>189</v>
      </c>
      <c r="C88" s="90" t="s">
        <v>40</v>
      </c>
      <c r="D88" s="91">
        <v>45</v>
      </c>
      <c r="E88" s="15"/>
      <c r="F88" s="15">
        <f t="shared" si="29"/>
        <v>0</v>
      </c>
      <c r="G88" s="15"/>
      <c r="H88" s="15">
        <f t="shared" si="30"/>
        <v>0</v>
      </c>
      <c r="I88" s="15"/>
      <c r="J88" s="15">
        <f>TRUNC(I88*D88,0)</f>
        <v>0</v>
      </c>
      <c r="K88" s="15">
        <f t="shared" si="31"/>
        <v>0</v>
      </c>
      <c r="L88" s="15">
        <f t="shared" si="31"/>
        <v>0</v>
      </c>
      <c r="M88" s="79"/>
    </row>
    <row r="89" spans="1:15" s="58" customFormat="1" ht="30" customHeight="1">
      <c r="A89" s="83" t="s">
        <v>190</v>
      </c>
      <c r="B89" s="83" t="s">
        <v>191</v>
      </c>
      <c r="C89" s="90" t="s">
        <v>40</v>
      </c>
      <c r="D89" s="106">
        <v>45</v>
      </c>
      <c r="E89" s="15"/>
      <c r="F89" s="15">
        <f t="shared" si="29"/>
        <v>0</v>
      </c>
      <c r="G89" s="15"/>
      <c r="H89" s="15">
        <f t="shared" si="30"/>
        <v>0</v>
      </c>
      <c r="I89" s="15"/>
      <c r="J89" s="15"/>
      <c r="K89" s="15">
        <f t="shared" ref="K89" si="32">TRUNC(E89+G89+I89,0)</f>
        <v>0</v>
      </c>
      <c r="L89" s="15">
        <f t="shared" ref="L89" si="33">TRUNC(F89+H89+J89,0)</f>
        <v>0</v>
      </c>
      <c r="M89" s="79"/>
    </row>
    <row r="90" spans="1:15" s="58" customFormat="1" ht="30" customHeight="1">
      <c r="A90" s="83"/>
      <c r="B90" s="83"/>
      <c r="C90" s="81"/>
      <c r="D90" s="82"/>
      <c r="E90" s="57"/>
      <c r="F90" s="9">
        <f t="shared" si="29"/>
        <v>0</v>
      </c>
      <c r="G90" s="9"/>
      <c r="H90" s="9">
        <f t="shared" si="30"/>
        <v>0</v>
      </c>
      <c r="I90" s="9"/>
      <c r="J90" s="9">
        <f>TRUNC(I90*D90,0)</f>
        <v>0</v>
      </c>
      <c r="K90" s="9">
        <f t="shared" si="31"/>
        <v>0</v>
      </c>
      <c r="L90" s="9">
        <f t="shared" si="31"/>
        <v>0</v>
      </c>
      <c r="M90" s="47"/>
    </row>
    <row r="91" spans="1:15" s="58" customFormat="1" ht="30" customHeight="1">
      <c r="A91" s="83" t="s">
        <v>31</v>
      </c>
      <c r="B91" s="83"/>
      <c r="C91" s="81"/>
      <c r="D91" s="82"/>
      <c r="E91" s="75"/>
      <c r="F91" s="9">
        <f>SUM(F84:F90)</f>
        <v>0</v>
      </c>
      <c r="G91" s="47"/>
      <c r="H91" s="9">
        <f>SUM(H84:H90)</f>
        <v>0</v>
      </c>
      <c r="I91" s="47"/>
      <c r="J91" s="9">
        <f>SUM(J84:J90)</f>
        <v>0</v>
      </c>
      <c r="K91" s="47"/>
      <c r="L91" s="9">
        <f>TRUNC(F91+H91+J91,0)</f>
        <v>0</v>
      </c>
      <c r="M91" s="47"/>
    </row>
    <row r="92" spans="1:15" s="58" customFormat="1" ht="30" customHeight="1">
      <c r="A92" s="83"/>
      <c r="B92" s="83"/>
      <c r="C92" s="81"/>
      <c r="D92" s="82"/>
      <c r="E92" s="75"/>
      <c r="F92" s="9"/>
      <c r="G92" s="47"/>
      <c r="H92" s="9"/>
      <c r="I92" s="47"/>
      <c r="J92" s="9"/>
      <c r="K92" s="47"/>
      <c r="L92" s="9"/>
      <c r="M92" s="47"/>
    </row>
    <row r="93" spans="1:15" s="58" customFormat="1" ht="30" customHeight="1">
      <c r="A93" s="107" t="s">
        <v>7</v>
      </c>
      <c r="B93" s="107"/>
      <c r="C93" s="108"/>
      <c r="D93" s="109"/>
      <c r="E93" s="22"/>
      <c r="F93" s="23">
        <f>F13+F24+F81+F67+F91</f>
        <v>0</v>
      </c>
      <c r="G93" s="22"/>
      <c r="H93" s="23">
        <f>H13+H24+H81+H67+H91</f>
        <v>0</v>
      </c>
      <c r="I93" s="22"/>
      <c r="J93" s="23">
        <f>J13+J24+J81+J67+J91</f>
        <v>0</v>
      </c>
      <c r="K93" s="22"/>
      <c r="L93" s="23">
        <f>TRUNC(F93+H93+J93,0)</f>
        <v>0</v>
      </c>
      <c r="M93" s="22"/>
    </row>
    <row r="94" spans="1:15" s="58" customFormat="1" ht="30" customHeight="1">
      <c r="A94" s="83"/>
      <c r="B94" s="83"/>
      <c r="C94" s="81"/>
      <c r="D94" s="110"/>
      <c r="E94" s="75"/>
      <c r="F94" s="9"/>
      <c r="G94" s="47"/>
      <c r="H94" s="9"/>
      <c r="I94" s="47"/>
      <c r="J94" s="9"/>
      <c r="K94" s="47"/>
      <c r="L94" s="9"/>
      <c r="M94" s="47"/>
    </row>
    <row r="95" spans="1:15" s="58" customFormat="1" ht="30" customHeight="1">
      <c r="A95" s="83" t="s">
        <v>34</v>
      </c>
      <c r="B95" s="83"/>
      <c r="C95" s="81"/>
      <c r="D95" s="82"/>
      <c r="E95" s="75"/>
      <c r="F95" s="9"/>
      <c r="G95" s="47"/>
      <c r="H95" s="9"/>
      <c r="I95" s="47"/>
      <c r="J95" s="9"/>
      <c r="K95" s="47"/>
      <c r="L95" s="9"/>
      <c r="M95" s="47"/>
    </row>
    <row r="96" spans="1:15" s="62" customFormat="1" ht="35.1" customHeight="1">
      <c r="A96" s="111"/>
      <c r="B96" s="99"/>
      <c r="C96" s="90"/>
      <c r="D96" s="112"/>
      <c r="E96" s="20"/>
      <c r="F96" s="20"/>
      <c r="G96" s="20"/>
      <c r="H96" s="20"/>
      <c r="I96" s="20"/>
      <c r="J96" s="20"/>
      <c r="K96" s="51"/>
      <c r="L96" s="51"/>
      <c r="M96" s="17"/>
      <c r="N96" s="61"/>
      <c r="O96" s="61"/>
    </row>
    <row r="97" spans="1:13" s="58" customFormat="1" ht="30" customHeight="1">
      <c r="A97" s="96" t="s">
        <v>63</v>
      </c>
      <c r="B97" s="96" t="s">
        <v>6</v>
      </c>
      <c r="C97" s="88" t="s">
        <v>0</v>
      </c>
      <c r="D97" s="82">
        <v>4.8</v>
      </c>
      <c r="E97" s="9"/>
      <c r="F97" s="9">
        <f>TRUNC(E97*D97,0)</f>
        <v>0</v>
      </c>
      <c r="G97" s="9"/>
      <c r="H97" s="9">
        <f>TRUNC(G97*D97,0)</f>
        <v>0</v>
      </c>
      <c r="I97" s="9"/>
      <c r="J97" s="9">
        <f>TRUNC(I97*D97,0)</f>
        <v>0</v>
      </c>
      <c r="K97" s="9">
        <f t="shared" ref="K97:L98" si="34">TRUNC(E97+G97+I97,0)</f>
        <v>0</v>
      </c>
      <c r="L97" s="9">
        <f t="shared" si="34"/>
        <v>0</v>
      </c>
      <c r="M97" s="48" t="s">
        <v>39</v>
      </c>
    </row>
    <row r="98" spans="1:13" s="58" customFormat="1" ht="30" customHeight="1">
      <c r="A98" s="96" t="s">
        <v>115</v>
      </c>
      <c r="B98" s="96" t="s">
        <v>116</v>
      </c>
      <c r="C98" s="88" t="s">
        <v>0</v>
      </c>
      <c r="D98" s="82">
        <v>4.8</v>
      </c>
      <c r="E98" s="9"/>
      <c r="F98" s="9">
        <f>TRUNC(E98*D98,0)</f>
        <v>0</v>
      </c>
      <c r="G98" s="9"/>
      <c r="H98" s="9">
        <f>TRUNC(G98*D98,0)</f>
        <v>0</v>
      </c>
      <c r="I98" s="9"/>
      <c r="J98" s="9">
        <f>TRUNC(I98*D98,0)</f>
        <v>0</v>
      </c>
      <c r="K98" s="9">
        <f t="shared" si="34"/>
        <v>0</v>
      </c>
      <c r="L98" s="9">
        <f t="shared" si="34"/>
        <v>0</v>
      </c>
      <c r="M98" s="48" t="s">
        <v>39</v>
      </c>
    </row>
    <row r="99" spans="1:13" s="63" customFormat="1" ht="35.1" customHeight="1">
      <c r="A99" s="18"/>
      <c r="B99" s="25"/>
      <c r="C99" s="17"/>
      <c r="D99" s="52"/>
      <c r="E99" s="25"/>
      <c r="F99" s="25"/>
      <c r="G99" s="25"/>
      <c r="H99" s="25"/>
      <c r="I99" s="25"/>
      <c r="J99" s="25"/>
      <c r="K99" s="25"/>
      <c r="L99" s="25"/>
      <c r="M99" s="17"/>
    </row>
    <row r="100" spans="1:13" s="58" customFormat="1" ht="30" customHeight="1">
      <c r="A100" s="47" t="s">
        <v>7</v>
      </c>
      <c r="B100" s="47"/>
      <c r="C100" s="6"/>
      <c r="D100" s="43"/>
      <c r="E100" s="75"/>
      <c r="F100" s="9">
        <f>SUM(F97:F98)</f>
        <v>0</v>
      </c>
      <c r="G100" s="47"/>
      <c r="H100" s="9">
        <f>SUM(H97:H98)</f>
        <v>0</v>
      </c>
      <c r="I100" s="47"/>
      <c r="J100" s="9">
        <f>SUM(J97:J98)</f>
        <v>0</v>
      </c>
      <c r="K100" s="47"/>
      <c r="L100" s="9">
        <f>TRUNC(F100+H100+J100,0)</f>
        <v>0</v>
      </c>
      <c r="M100" s="47"/>
    </row>
    <row r="101" spans="1:13" s="58" customFormat="1" ht="30" customHeight="1">
      <c r="A101" s="47"/>
      <c r="B101" s="47"/>
      <c r="C101" s="6"/>
      <c r="D101" s="43"/>
      <c r="E101" s="75"/>
      <c r="F101" s="9"/>
      <c r="G101" s="47"/>
      <c r="H101" s="9"/>
      <c r="I101" s="47"/>
      <c r="J101" s="9"/>
      <c r="K101" s="47"/>
      <c r="L101" s="9"/>
      <c r="M101" s="47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0" type="noConversion"/>
  <pageMargins left="0.78736108541488647" right="0" top="0.50999999046325684" bottom="0.39361110329627991" header="0" footer="0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집계표</vt:lpstr>
      <vt:lpstr>내역서</vt:lpstr>
      <vt:lpstr>내역서!Print_Area</vt:lpstr>
      <vt:lpstr>원가계산서!Print_Area</vt:lpstr>
      <vt:lpstr>집계표!Print_Area</vt:lpstr>
      <vt:lpstr>내역서!Print_Titles</vt:lpstr>
      <vt:lpstr>원가계산서!Print_Titles</vt:lpstr>
      <vt:lpstr>집계표!Print_Titles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Doole-Taewoo</dc:creator>
  <cp:lastModifiedBy>이영우</cp:lastModifiedBy>
  <cp:revision>3</cp:revision>
  <cp:lastPrinted>2015-02-26T06:22:18Z</cp:lastPrinted>
  <dcterms:created xsi:type="dcterms:W3CDTF">2013-06-18T06:44:34Z</dcterms:created>
  <dcterms:modified xsi:type="dcterms:W3CDTF">2015-02-26T08:00:41Z</dcterms:modified>
</cp:coreProperties>
</file>